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CAL Y MAYOR\01. CABLE SAN CRISTOBAL\01. ESTUDIO DE TRÁNSITO\02. FASE 2\PRODUCTOS\ENTREGA INFORME ANÁLISIS DE ALTERNATIVAS 2021-04-28\ANÁLISIS JERÁRQUICO V3\"/>
    </mc:Choice>
  </mc:AlternateContent>
  <xr:revisionPtr revIDLastSave="0" documentId="13_ncr:1_{7BF30DF7-88E1-4CBC-AD55-EE8C47A8F721}" xr6:coauthVersionLast="46" xr6:coauthVersionMax="46" xr10:uidLastSave="{00000000-0000-0000-0000-000000000000}"/>
  <bookViews>
    <workbookView xWindow="-120" yWindow="-120" windowWidth="20730" windowHeight="11160" tabRatio="830" activeTab="4" xr2:uid="{5AAA6550-6324-4B51-9091-7815439C3FA1}"/>
  </bookViews>
  <sheets>
    <sheet name="Juan Rey" sheetId="27" r:id="rId1"/>
    <sheet name="Capacidad" sheetId="25" r:id="rId2"/>
    <sheet name="Espacio Disponible Integración" sheetId="22" r:id="rId3"/>
    <sheet name="Ahorro en tiempo de viaje" sheetId="26" r:id="rId4"/>
    <sheet name="Ranking" sheetId="6" r:id="rId5"/>
    <sheet name="INTERVALO" sheetId="2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7" l="1"/>
  <c r="D29" i="27"/>
  <c r="D28" i="27"/>
  <c r="C28" i="27"/>
  <c r="D27" i="27"/>
  <c r="D30" i="27" s="1"/>
  <c r="C27" i="27"/>
  <c r="B27" i="27"/>
  <c r="D15" i="27"/>
  <c r="D22" i="27" s="1"/>
  <c r="C14" i="27"/>
  <c r="B14" i="27"/>
  <c r="D35" i="26"/>
  <c r="D34" i="26"/>
  <c r="C34" i="26"/>
  <c r="D33" i="26"/>
  <c r="C33" i="26"/>
  <c r="B33" i="26"/>
  <c r="D21" i="26"/>
  <c r="D28" i="26" s="1"/>
  <c r="C20" i="26"/>
  <c r="C35" i="26" s="1"/>
  <c r="B20" i="26"/>
  <c r="B35" i="26" s="1"/>
  <c r="B19" i="26"/>
  <c r="B34" i="26" s="1"/>
  <c r="H11" i="25"/>
  <c r="H10" i="25"/>
  <c r="H9" i="25"/>
  <c r="D35" i="25"/>
  <c r="D34" i="25"/>
  <c r="C34" i="25"/>
  <c r="D33" i="25"/>
  <c r="C33" i="25"/>
  <c r="B33" i="25"/>
  <c r="D21" i="25"/>
  <c r="D28" i="25" s="1"/>
  <c r="C20" i="25"/>
  <c r="C35" i="25" s="1"/>
  <c r="B20" i="25"/>
  <c r="B35" i="25" s="1"/>
  <c r="B19" i="25"/>
  <c r="C21" i="25" l="1"/>
  <c r="C29" i="25" s="1"/>
  <c r="B15" i="27"/>
  <c r="B21" i="27" s="1"/>
  <c r="D21" i="27"/>
  <c r="D23" i="27"/>
  <c r="D47" i="27"/>
  <c r="B28" i="27"/>
  <c r="D48" i="27" s="1"/>
  <c r="C15" i="27"/>
  <c r="B29" i="27"/>
  <c r="C29" i="27"/>
  <c r="C47" i="27" s="1"/>
  <c r="C21" i="26"/>
  <c r="C28" i="26" s="1"/>
  <c r="C36" i="26"/>
  <c r="D53" i="26"/>
  <c r="D54" i="26"/>
  <c r="B21" i="26"/>
  <c r="B28" i="26" s="1"/>
  <c r="C53" i="26"/>
  <c r="D55" i="26"/>
  <c r="C55" i="26"/>
  <c r="B55" i="26"/>
  <c r="B36" i="26"/>
  <c r="B54" i="26"/>
  <c r="C54" i="26"/>
  <c r="D27" i="26"/>
  <c r="D29" i="26"/>
  <c r="D36" i="26"/>
  <c r="B53" i="26"/>
  <c r="C36" i="25"/>
  <c r="D36" i="25"/>
  <c r="D27" i="25"/>
  <c r="B21" i="25"/>
  <c r="B29" i="25" s="1"/>
  <c r="D55" i="25"/>
  <c r="C55" i="25"/>
  <c r="D53" i="25"/>
  <c r="D29" i="25"/>
  <c r="B34" i="25"/>
  <c r="B53" i="25" s="1"/>
  <c r="C53" i="25"/>
  <c r="F29" i="25" l="1"/>
  <c r="C28" i="25"/>
  <c r="C27" i="25"/>
  <c r="C30" i="25" s="1"/>
  <c r="B22" i="27"/>
  <c r="B23" i="27"/>
  <c r="D24" i="27"/>
  <c r="B47" i="27"/>
  <c r="F47" i="27" s="1"/>
  <c r="C22" i="27"/>
  <c r="C21" i="27"/>
  <c r="C23" i="27"/>
  <c r="C48" i="27"/>
  <c r="C30" i="27"/>
  <c r="B48" i="27"/>
  <c r="D49" i="27"/>
  <c r="C49" i="27"/>
  <c r="B49" i="27"/>
  <c r="B30" i="27"/>
  <c r="C29" i="26"/>
  <c r="C27" i="26"/>
  <c r="D30" i="26"/>
  <c r="G28" i="26"/>
  <c r="F34" i="26" s="1"/>
  <c r="F28" i="26"/>
  <c r="B27" i="26"/>
  <c r="B29" i="26"/>
  <c r="D60" i="26"/>
  <c r="F54" i="26"/>
  <c r="C60" i="26"/>
  <c r="B60" i="26"/>
  <c r="F55" i="26"/>
  <c r="B61" i="26"/>
  <c r="C61" i="26"/>
  <c r="D61" i="26"/>
  <c r="D59" i="26"/>
  <c r="F53" i="26"/>
  <c r="C59" i="26"/>
  <c r="B59" i="26"/>
  <c r="G29" i="25"/>
  <c r="F35" i="25" s="1"/>
  <c r="D30" i="25"/>
  <c r="B27" i="25"/>
  <c r="B28" i="25"/>
  <c r="G28" i="25" s="1"/>
  <c r="F34" i="25" s="1"/>
  <c r="D54" i="25"/>
  <c r="D59" i="25" s="1"/>
  <c r="C54" i="25"/>
  <c r="C59" i="25" s="1"/>
  <c r="B54" i="25"/>
  <c r="B36" i="25"/>
  <c r="F53" i="25"/>
  <c r="B55" i="25"/>
  <c r="B24" i="27" l="1"/>
  <c r="G23" i="27"/>
  <c r="F29" i="27" s="1"/>
  <c r="F22" i="27"/>
  <c r="D53" i="27"/>
  <c r="F23" i="27"/>
  <c r="C53" i="27"/>
  <c r="G22" i="27"/>
  <c r="F28" i="27" s="1"/>
  <c r="G21" i="27"/>
  <c r="F27" i="27" s="1"/>
  <c r="F21" i="27"/>
  <c r="C24" i="27"/>
  <c r="C55" i="27"/>
  <c r="B55" i="27"/>
  <c r="F49" i="27"/>
  <c r="D55" i="27"/>
  <c r="D54" i="27"/>
  <c r="C54" i="27"/>
  <c r="B54" i="27"/>
  <c r="F48" i="27"/>
  <c r="B53" i="27"/>
  <c r="C30" i="26"/>
  <c r="G29" i="26"/>
  <c r="F35" i="26" s="1"/>
  <c r="F29" i="26"/>
  <c r="F27" i="26"/>
  <c r="G27" i="26"/>
  <c r="F33" i="26" s="1"/>
  <c r="B30" i="26"/>
  <c r="B67" i="26"/>
  <c r="D67" i="26"/>
  <c r="C67" i="26"/>
  <c r="F61" i="26"/>
  <c r="D65" i="26"/>
  <c r="C65" i="26"/>
  <c r="F59" i="26"/>
  <c r="B65" i="26"/>
  <c r="F56" i="26"/>
  <c r="G55" i="26" s="1"/>
  <c r="F60" i="26"/>
  <c r="B66" i="26"/>
  <c r="C66" i="26"/>
  <c r="D66" i="26"/>
  <c r="B30" i="25"/>
  <c r="B59" i="25"/>
  <c r="F59" i="25" s="1"/>
  <c r="G27" i="25"/>
  <c r="F33" i="25" s="1"/>
  <c r="G33" i="25" s="1"/>
  <c r="J33" i="25" s="1"/>
  <c r="F27" i="25"/>
  <c r="F28" i="25"/>
  <c r="D60" i="25"/>
  <c r="F54" i="25"/>
  <c r="C60" i="25"/>
  <c r="B60" i="25"/>
  <c r="F55" i="25"/>
  <c r="D61" i="25"/>
  <c r="C61" i="25"/>
  <c r="B61" i="25"/>
  <c r="G28" i="27" l="1"/>
  <c r="J28" i="27" s="1"/>
  <c r="F50" i="27"/>
  <c r="G47" i="27" s="1"/>
  <c r="G27" i="27"/>
  <c r="J27" i="27" s="1"/>
  <c r="G29" i="27"/>
  <c r="J29" i="27" s="1"/>
  <c r="D59" i="27"/>
  <c r="C59" i="27"/>
  <c r="B59" i="27"/>
  <c r="F53" i="27"/>
  <c r="C60" i="27"/>
  <c r="B60" i="27"/>
  <c r="F54" i="27"/>
  <c r="D60" i="27"/>
  <c r="F55" i="27"/>
  <c r="D61" i="27"/>
  <c r="C61" i="27"/>
  <c r="B61" i="27"/>
  <c r="G54" i="26"/>
  <c r="G53" i="26"/>
  <c r="G33" i="26"/>
  <c r="J33" i="26" s="1"/>
  <c r="G35" i="26"/>
  <c r="J35" i="26" s="1"/>
  <c r="G34" i="26"/>
  <c r="J34" i="26" s="1"/>
  <c r="J36" i="26" s="1"/>
  <c r="E39" i="26" s="1"/>
  <c r="E40" i="26" s="1"/>
  <c r="F40" i="26" s="1"/>
  <c r="B72" i="26"/>
  <c r="D72" i="26"/>
  <c r="C72" i="26"/>
  <c r="F66" i="26"/>
  <c r="F65" i="26"/>
  <c r="C71" i="26"/>
  <c r="B71" i="26"/>
  <c r="D71" i="26"/>
  <c r="F62" i="26"/>
  <c r="G61" i="26" s="1"/>
  <c r="C73" i="26"/>
  <c r="B73" i="26"/>
  <c r="F67" i="26"/>
  <c r="D73" i="26"/>
  <c r="G35" i="25"/>
  <c r="J35" i="25" s="1"/>
  <c r="G34" i="25"/>
  <c r="J34" i="25" s="1"/>
  <c r="J36" i="25" s="1"/>
  <c r="E39" i="25" s="1"/>
  <c r="E40" i="25" s="1"/>
  <c r="F40" i="25" s="1"/>
  <c r="C65" i="25"/>
  <c r="D65" i="25"/>
  <c r="B66" i="25"/>
  <c r="D66" i="25"/>
  <c r="C66" i="25"/>
  <c r="F60" i="25"/>
  <c r="F56" i="25"/>
  <c r="G53" i="25" s="1"/>
  <c r="B65" i="25"/>
  <c r="B67" i="25"/>
  <c r="D67" i="25"/>
  <c r="C67" i="25"/>
  <c r="F61" i="25"/>
  <c r="G49" i="27" l="1"/>
  <c r="G48" i="27"/>
  <c r="J30" i="27"/>
  <c r="E33" i="27" s="1"/>
  <c r="E34" i="27" s="1"/>
  <c r="C66" i="27"/>
  <c r="D66" i="27"/>
  <c r="B66" i="27"/>
  <c r="F60" i="27"/>
  <c r="F56" i="27"/>
  <c r="G53" i="27" s="1"/>
  <c r="D67" i="27"/>
  <c r="C67" i="27"/>
  <c r="B67" i="27"/>
  <c r="F61" i="27"/>
  <c r="C65" i="27"/>
  <c r="B65" i="27"/>
  <c r="F59" i="27"/>
  <c r="D65" i="27"/>
  <c r="G56" i="26"/>
  <c r="G60" i="26"/>
  <c r="B77" i="26"/>
  <c r="D77" i="26"/>
  <c r="C77" i="26"/>
  <c r="F71" i="26"/>
  <c r="C78" i="26"/>
  <c r="B78" i="26"/>
  <c r="D78" i="26"/>
  <c r="F72" i="26"/>
  <c r="G59" i="26"/>
  <c r="F68" i="26"/>
  <c r="G66" i="26" s="1"/>
  <c r="F73" i="26"/>
  <c r="C79" i="26"/>
  <c r="D79" i="26"/>
  <c r="B79" i="26"/>
  <c r="F62" i="25"/>
  <c r="G59" i="25" s="1"/>
  <c r="D73" i="25"/>
  <c r="F67" i="25"/>
  <c r="B73" i="25"/>
  <c r="C73" i="25"/>
  <c r="F65" i="25"/>
  <c r="D71" i="25"/>
  <c r="C71" i="25"/>
  <c r="B71" i="25"/>
  <c r="D72" i="25"/>
  <c r="C72" i="25"/>
  <c r="B72" i="25"/>
  <c r="F66" i="25"/>
  <c r="G55" i="25"/>
  <c r="G54" i="25"/>
  <c r="F34" i="27" l="1"/>
  <c r="G50" i="27"/>
  <c r="G54" i="27"/>
  <c r="G55" i="27"/>
  <c r="F67" i="27"/>
  <c r="C73" i="27"/>
  <c r="B73" i="27"/>
  <c r="D73" i="27"/>
  <c r="F62" i="27"/>
  <c r="G60" i="27" s="1"/>
  <c r="C72" i="27"/>
  <c r="D72" i="27"/>
  <c r="B72" i="27"/>
  <c r="F66" i="27"/>
  <c r="C71" i="27"/>
  <c r="F65" i="27"/>
  <c r="D71" i="27"/>
  <c r="B71" i="27"/>
  <c r="G62" i="26"/>
  <c r="G65" i="26"/>
  <c r="C84" i="26"/>
  <c r="F78" i="26"/>
  <c r="D84" i="26"/>
  <c r="B84" i="26"/>
  <c r="G67" i="26"/>
  <c r="F74" i="26"/>
  <c r="G72" i="26" s="1"/>
  <c r="D85" i="26"/>
  <c r="C85" i="26"/>
  <c r="B85" i="26"/>
  <c r="F79" i="26"/>
  <c r="C83" i="26"/>
  <c r="B83" i="26"/>
  <c r="F77" i="26"/>
  <c r="D83" i="26"/>
  <c r="G56" i="25"/>
  <c r="G60" i="25"/>
  <c r="G61" i="25"/>
  <c r="B78" i="25"/>
  <c r="F72" i="25"/>
  <c r="D78" i="25"/>
  <c r="C78" i="25"/>
  <c r="C77" i="25"/>
  <c r="B77" i="25"/>
  <c r="D77" i="25"/>
  <c r="F71" i="25"/>
  <c r="F68" i="25"/>
  <c r="G67" i="25" s="1"/>
  <c r="F73" i="25"/>
  <c r="D79" i="25"/>
  <c r="C79" i="25"/>
  <c r="B79" i="25"/>
  <c r="G56" i="27" l="1"/>
  <c r="G61" i="27"/>
  <c r="G59" i="27"/>
  <c r="F72" i="27"/>
  <c r="C78" i="27"/>
  <c r="B78" i="27"/>
  <c r="D78" i="27"/>
  <c r="C77" i="27"/>
  <c r="D77" i="27"/>
  <c r="B77" i="27"/>
  <c r="F71" i="27"/>
  <c r="D79" i="27"/>
  <c r="C79" i="27"/>
  <c r="B79" i="27"/>
  <c r="F73" i="27"/>
  <c r="F68" i="27"/>
  <c r="G66" i="27" s="1"/>
  <c r="G73" i="26"/>
  <c r="G71" i="26"/>
  <c r="F84" i="26"/>
  <c r="F83" i="26"/>
  <c r="F80" i="26"/>
  <c r="G78" i="26" s="1"/>
  <c r="F85" i="26"/>
  <c r="G68" i="26"/>
  <c r="G62" i="25"/>
  <c r="G66" i="25"/>
  <c r="G65" i="25"/>
  <c r="D83" i="25"/>
  <c r="F77" i="25"/>
  <c r="C83" i="25"/>
  <c r="B83" i="25"/>
  <c r="D85" i="25"/>
  <c r="C85" i="25"/>
  <c r="B85" i="25"/>
  <c r="F79" i="25"/>
  <c r="D84" i="25"/>
  <c r="C84" i="25"/>
  <c r="B84" i="25"/>
  <c r="F78" i="25"/>
  <c r="F74" i="25"/>
  <c r="G71" i="25" s="1"/>
  <c r="G62" i="27" l="1"/>
  <c r="G67" i="27"/>
  <c r="F78" i="27"/>
  <c r="G65" i="27"/>
  <c r="F77" i="27"/>
  <c r="F74" i="27"/>
  <c r="G73" i="27" s="1"/>
  <c r="F79" i="27"/>
  <c r="G74" i="26"/>
  <c r="G79" i="26"/>
  <c r="G77" i="26"/>
  <c r="F86" i="26"/>
  <c r="G85" i="26" s="1"/>
  <c r="E20" i="26" s="1"/>
  <c r="D6" i="6" s="1"/>
  <c r="G73" i="25"/>
  <c r="G72" i="25"/>
  <c r="G68" i="25"/>
  <c r="F83" i="25"/>
  <c r="F80" i="25"/>
  <c r="G77" i="25" s="1"/>
  <c r="F84" i="25"/>
  <c r="F85" i="25"/>
  <c r="G74" i="25" l="1"/>
  <c r="G68" i="27"/>
  <c r="G72" i="27"/>
  <c r="F80" i="27"/>
  <c r="G71" i="27"/>
  <c r="G80" i="26"/>
  <c r="G84" i="26"/>
  <c r="E19" i="26" s="1"/>
  <c r="D5" i="6" s="1"/>
  <c r="G83" i="26"/>
  <c r="G78" i="25"/>
  <c r="F86" i="25"/>
  <c r="G83" i="25" s="1"/>
  <c r="G79" i="25"/>
  <c r="G80" i="25" s="1"/>
  <c r="G74" i="27" l="1"/>
  <c r="G77" i="27"/>
  <c r="G78" i="27"/>
  <c r="E13" i="27" s="1"/>
  <c r="C7" i="6" s="1"/>
  <c r="G79" i="27"/>
  <c r="E14" i="27" s="1"/>
  <c r="D7" i="6" s="1"/>
  <c r="E18" i="26"/>
  <c r="G86" i="26"/>
  <c r="G85" i="25"/>
  <c r="E20" i="25" s="1"/>
  <c r="B6" i="6" s="1"/>
  <c r="G84" i="25"/>
  <c r="E19" i="25" s="1"/>
  <c r="B5" i="6" s="1"/>
  <c r="E18" i="25"/>
  <c r="B4" i="6" s="1"/>
  <c r="E21" i="26" l="1"/>
  <c r="D4" i="6"/>
  <c r="E12" i="27"/>
  <c r="G80" i="27"/>
  <c r="G86" i="25"/>
  <c r="E21" i="25"/>
  <c r="E15" i="27" l="1"/>
  <c r="B7" i="6"/>
  <c r="B11" i="6" s="1"/>
  <c r="D35" i="22"/>
  <c r="D34" i="22"/>
  <c r="C34" i="22"/>
  <c r="D33" i="22"/>
  <c r="C33" i="22"/>
  <c r="B33" i="22"/>
  <c r="C20" i="22"/>
  <c r="B20" i="22"/>
  <c r="B35" i="22" s="1"/>
  <c r="B19" i="22"/>
  <c r="D53" i="22" l="1"/>
  <c r="B21" i="22"/>
  <c r="B27" i="22" s="1"/>
  <c r="D36" i="22"/>
  <c r="D21" i="22"/>
  <c r="D27" i="22" s="1"/>
  <c r="B34" i="22"/>
  <c r="C21" i="22"/>
  <c r="C29" i="22" s="1"/>
  <c r="C35" i="22"/>
  <c r="C53" i="22" s="1"/>
  <c r="B53" i="22" l="1"/>
  <c r="F53" i="22" s="1"/>
  <c r="B54" i="22"/>
  <c r="C54" i="22"/>
  <c r="D54" i="22"/>
  <c r="C55" i="22"/>
  <c r="B55" i="22"/>
  <c r="D55" i="22"/>
  <c r="B29" i="22"/>
  <c r="B28" i="22"/>
  <c r="C36" i="22"/>
  <c r="D28" i="22"/>
  <c r="D29" i="22"/>
  <c r="B36" i="22"/>
  <c r="C28" i="22"/>
  <c r="C27" i="22"/>
  <c r="B61" i="22" l="1"/>
  <c r="C61" i="22"/>
  <c r="D61" i="22"/>
  <c r="B60" i="22"/>
  <c r="C60" i="22"/>
  <c r="D60" i="22"/>
  <c r="C59" i="22"/>
  <c r="D59" i="22"/>
  <c r="B59" i="22"/>
  <c r="B30" i="22"/>
  <c r="F29" i="22"/>
  <c r="F28" i="22"/>
  <c r="G28" i="22"/>
  <c r="F34" i="22" s="1"/>
  <c r="G29" i="22"/>
  <c r="F35" i="22" s="1"/>
  <c r="D30" i="22"/>
  <c r="F55" i="22"/>
  <c r="C30" i="22"/>
  <c r="G27" i="22"/>
  <c r="F33" i="22" s="1"/>
  <c r="F27" i="22"/>
  <c r="F54" i="22"/>
  <c r="B67" i="22" l="1"/>
  <c r="C67" i="22"/>
  <c r="D67" i="22"/>
  <c r="D66" i="22"/>
  <c r="B66" i="22"/>
  <c r="C66" i="22"/>
  <c r="C65" i="22"/>
  <c r="D65" i="22"/>
  <c r="B65" i="22"/>
  <c r="G33" i="22"/>
  <c r="J33" i="22" s="1"/>
  <c r="G35" i="22"/>
  <c r="J35" i="22" s="1"/>
  <c r="G34" i="22"/>
  <c r="J34" i="22" s="1"/>
  <c r="F59" i="22"/>
  <c r="F56" i="22"/>
  <c r="F60" i="22"/>
  <c r="F61" i="22"/>
  <c r="B71" i="22" l="1"/>
  <c r="C71" i="22"/>
  <c r="D71" i="22"/>
  <c r="B72" i="22"/>
  <c r="C72" i="22"/>
  <c r="D72" i="22"/>
  <c r="C73" i="22"/>
  <c r="B73" i="22"/>
  <c r="D73" i="22"/>
  <c r="G54" i="22"/>
  <c r="G55" i="22"/>
  <c r="G53" i="22"/>
  <c r="F66" i="22"/>
  <c r="F67" i="22"/>
  <c r="J36" i="22"/>
  <c r="F65" i="22"/>
  <c r="F62" i="22"/>
  <c r="G59" i="22" s="1"/>
  <c r="B77" i="22" l="1"/>
  <c r="C77" i="22"/>
  <c r="D77" i="22"/>
  <c r="B79" i="22"/>
  <c r="C79" i="22"/>
  <c r="D79" i="22"/>
  <c r="D78" i="22"/>
  <c r="B78" i="22"/>
  <c r="C78" i="22"/>
  <c r="E39" i="22"/>
  <c r="E40" i="22" s="1"/>
  <c r="F40" i="22" s="1"/>
  <c r="G56" i="22"/>
  <c r="G60" i="22"/>
  <c r="F72" i="22"/>
  <c r="G61" i="22"/>
  <c r="F71" i="22"/>
  <c r="F73" i="22"/>
  <c r="F68" i="22"/>
  <c r="D84" i="22" l="1"/>
  <c r="B84" i="22"/>
  <c r="C84" i="22"/>
  <c r="B85" i="22"/>
  <c r="C85" i="22"/>
  <c r="D85" i="22"/>
  <c r="B83" i="22"/>
  <c r="D83" i="22"/>
  <c r="C83" i="22"/>
  <c r="G66" i="22"/>
  <c r="G67" i="22"/>
  <c r="G65" i="22"/>
  <c r="G62" i="22"/>
  <c r="F77" i="22"/>
  <c r="F74" i="22"/>
  <c r="F78" i="22"/>
  <c r="F79" i="22"/>
  <c r="G72" i="22" l="1"/>
  <c r="G68" i="22"/>
  <c r="G71" i="22"/>
  <c r="F84" i="22"/>
  <c r="F80" i="22"/>
  <c r="G78" i="22" s="1"/>
  <c r="F83" i="22"/>
  <c r="G73" i="22"/>
  <c r="F85" i="22"/>
  <c r="G74" i="22" l="1"/>
  <c r="G79" i="22"/>
  <c r="G77" i="22"/>
  <c r="F86" i="22"/>
  <c r="G83" i="22" l="1"/>
  <c r="E18" i="22" s="1"/>
  <c r="C4" i="6" s="1"/>
  <c r="G84" i="22"/>
  <c r="E19" i="22" s="1"/>
  <c r="C5" i="6" s="1"/>
  <c r="G85" i="22"/>
  <c r="E20" i="22" s="1"/>
  <c r="C6" i="6" s="1"/>
  <c r="G80" i="22"/>
  <c r="G86" i="22" l="1"/>
  <c r="E21" i="22"/>
  <c r="D12" i="6" l="1"/>
  <c r="D13" i="6"/>
  <c r="D11" i="6"/>
  <c r="C12" i="6"/>
  <c r="C13" i="6"/>
  <c r="C11" i="6"/>
  <c r="E11" i="6" l="1"/>
  <c r="B13" i="6"/>
  <c r="E13" i="6" s="1"/>
  <c r="B12" i="6"/>
  <c r="E12" i="6" s="1"/>
  <c r="E14" i="6" l="1"/>
</calcChain>
</file>

<file path=xl/sharedStrings.xml><?xml version="1.0" encoding="utf-8"?>
<sst xmlns="http://schemas.openxmlformats.org/spreadsheetml/2006/main" count="276" uniqueCount="93">
  <si>
    <t>Escala de valoración</t>
  </si>
  <si>
    <t>Preferencia</t>
  </si>
  <si>
    <t>Igualmente preferible</t>
  </si>
  <si>
    <t>Moderadamente preferible</t>
  </si>
  <si>
    <t>Fuertemente preferible</t>
  </si>
  <si>
    <t>Muy fuertemente preferible</t>
  </si>
  <si>
    <t>Extremadamente preferible</t>
  </si>
  <si>
    <t>SUMA</t>
  </si>
  <si>
    <t>PESOS</t>
  </si>
  <si>
    <t>Normalización de la matriz</t>
  </si>
  <si>
    <t>Suma de filas</t>
  </si>
  <si>
    <t>Promedio</t>
  </si>
  <si>
    <t>Vector fila</t>
  </si>
  <si>
    <t>Cociente</t>
  </si>
  <si>
    <t>ʎmax</t>
  </si>
  <si>
    <t>CI (ÍNDICE DE CONSISTENCIA)</t>
  </si>
  <si>
    <t>CR(RADIO DE CONSISTENCIA)</t>
  </si>
  <si>
    <t># DE ELEMENTOS</t>
  </si>
  <si>
    <t>IA</t>
  </si>
  <si>
    <t>ITERACIONES</t>
  </si>
  <si>
    <t>PRIMER PRODUCTO</t>
  </si>
  <si>
    <t>SEGUNDO PRODUCTO</t>
  </si>
  <si>
    <t>TERCER PRODUCTO</t>
  </si>
  <si>
    <t>CUARTO PRODUCTO</t>
  </si>
  <si>
    <t>QUINTO PRODUCTO</t>
  </si>
  <si>
    <t>SEXTO PRODUCTO</t>
  </si>
  <si>
    <t>ALTERNATIVA</t>
  </si>
  <si>
    <t>Alternativa</t>
  </si>
  <si>
    <t>PONDERACIÓN</t>
  </si>
  <si>
    <t>Ahorro en tiempo de viaje</t>
  </si>
  <si>
    <t>Capacidad</t>
  </si>
  <si>
    <t>Puntuación</t>
  </si>
  <si>
    <t>Criterio</t>
  </si>
  <si>
    <t>Objetivo:</t>
  </si>
  <si>
    <t>Naturaleza:</t>
  </si>
  <si>
    <t>Cuantitativo</t>
  </si>
  <si>
    <t>Unidad de medida:</t>
  </si>
  <si>
    <t>Fuente de datos / Método de cálculo:</t>
  </si>
  <si>
    <t>Columna1</t>
  </si>
  <si>
    <t>Ahorro en tiempo de viaje (por longitud de línea)</t>
  </si>
  <si>
    <t>Estima cuánto es el ahorro en el tiempo de viaje (en minutos) de un usuario al comparar su viaje diario usando el sistema cable con respecto a realizar el mismo viaje en transporte público y caminata</t>
  </si>
  <si>
    <t>minutos</t>
  </si>
  <si>
    <t>Estimación propia a partir del cálculo de los tiempos de viaje para cada alternativa de cable y calculando tiempos de viaje en otros modos mediante informaciónde Transmilenio y uso de las herramientas de planificación de vijaes de Google y Transmilenio.</t>
  </si>
  <si>
    <t>Preferencia2</t>
  </si>
  <si>
    <t>&gt; 6 min / &gt; 30 min</t>
  </si>
  <si>
    <t>5 - 6 min / 25 -30 min</t>
  </si>
  <si>
    <t>5 -4 min / 20 -25 min</t>
  </si>
  <si>
    <t>4 -3 min / 15 -20 min</t>
  </si>
  <si>
    <t>Ahorro en tiempo de viaje Transporte público /  A pie</t>
  </si>
  <si>
    <t>Cualitativo</t>
  </si>
  <si>
    <t>Muy baja</t>
  </si>
  <si>
    <t>Baja</t>
  </si>
  <si>
    <t>Media</t>
  </si>
  <si>
    <t>Alta</t>
  </si>
  <si>
    <t>Muy alta</t>
  </si>
  <si>
    <t>Identificar si cada alternativa bajo unas condiciones estándares de operación (igual número y capacidad de cabinas e igual velocidad de línea) podría cubrir toda la demanda horaria</t>
  </si>
  <si>
    <t># de cabinas para cubrir demanda en HMD</t>
  </si>
  <si>
    <t>Deficit de cabinas para cubrir demanda en HMD con respecto a las 162 definidas en factibilidad</t>
  </si>
  <si>
    <t>&gt; 25</t>
  </si>
  <si>
    <t>&lt; 5</t>
  </si>
  <si>
    <t>10 - 5</t>
  </si>
  <si>
    <t>15 - 10</t>
  </si>
  <si>
    <t xml:space="preserve">25 - 15 </t>
  </si>
  <si>
    <t>Espacio disponible para integración</t>
  </si>
  <si>
    <t>Establecer la posibilidad de generar un espacio adecuado cerca a la estación para la integración con otros modos</t>
  </si>
  <si>
    <t>Posibildiad de espacio de integración</t>
  </si>
  <si>
    <t xml:space="preserve">Teniendo en cuenta que se deben generar estrategias para captar mayor cantidad de usuarios, se hace necesario que se aseguren espacios donde los buses puedan llegar a dejar y recoger pasajeros de forma segura y cómoda, de ahí que este criterio revisó la zona aledaña a cada una de las alternativas de localización de la estación de retorno  y con base en visitas a campo y fotografías de la zona se analizó  la posbilidad de encontrar lugares seguros para realizar la maniobra de integración no solo con transporte público sino con otros modos </t>
  </si>
  <si>
    <t>Posibilidad</t>
  </si>
  <si>
    <t>Posibilidad de espacio de integración</t>
  </si>
  <si>
    <t>Espacio Disponible integración</t>
  </si>
  <si>
    <t>Estimación propia a partir de la definición del número de cabinas en el estudio de factibilidad del 2012, asumeindo una velocidad de operación de 5 m/s y capacidad de cabina de 10 pasajeros.</t>
  </si>
  <si>
    <t>-</t>
  </si>
  <si>
    <t>Diferencia con respecto a las 162 de Factibilidad 2012</t>
  </si>
  <si>
    <t>8 min / 39 min</t>
  </si>
  <si>
    <t>6 min / 42 min</t>
  </si>
  <si>
    <t>7 min / 41 min</t>
  </si>
  <si>
    <t>Criterio:</t>
  </si>
  <si>
    <t>Transito y Movilidad</t>
  </si>
  <si>
    <t>Subcriterio:</t>
  </si>
  <si>
    <t>Mayor a</t>
  </si>
  <si>
    <t>Alt 1</t>
  </si>
  <si>
    <t>Alt 2</t>
  </si>
  <si>
    <t>Alt 3</t>
  </si>
  <si>
    <t>Menoa a</t>
  </si>
  <si>
    <t>Ahorro en tiempo de viajes por longitud de línea</t>
  </si>
  <si>
    <t>Capacidad del sistema</t>
  </si>
  <si>
    <t>Espacio disponible para la integración</t>
  </si>
  <si>
    <t>alta</t>
  </si>
  <si>
    <t>baja</t>
  </si>
  <si>
    <t>Moderado</t>
  </si>
  <si>
    <t>Medianamente alta</t>
  </si>
  <si>
    <t>media</t>
  </si>
  <si>
    <t>Preferentemente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</si>
</sst>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00000"/>
    <numFmt numFmtId="165" formatCode="0.00000"/>
    <numFmt numFmtId="166" formatCode="0.0%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0" fillId="4" borderId="1" xfId="0" applyNumberForma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2" fontId="2" fillId="0" borderId="1" xfId="0" applyNumberFormat="1" applyFon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0" fillId="0" borderId="0" xfId="1" applyFont="1"/>
    <xf numFmtId="0" fontId="0" fillId="0" borderId="1" xfId="0" applyBorder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0" borderId="1" xfId="0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4" fillId="11" borderId="1" xfId="1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6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12" borderId="0" xfId="0" applyFont="1" applyFill="1"/>
    <xf numFmtId="0" fontId="6" fillId="0" borderId="0" xfId="0" applyFont="1" applyAlignment="1">
      <alignment horizontal="center" vertical="center"/>
    </xf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6" fillId="16" borderId="0" xfId="0" applyFont="1" applyFill="1"/>
    <xf numFmtId="167" fontId="6" fillId="0" borderId="0" xfId="0" applyNumberFormat="1" applyFo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5">
    <dxf>
      <numFmt numFmtId="30" formatCode="@"/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numFmt numFmtId="30" formatCode="@"/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theme="0"/>
        </patternFill>
      </fill>
      <border>
        <vertical style="thin">
          <color theme="0"/>
        </vertical>
      </border>
    </dxf>
    <dxf>
      <fill>
        <patternFill>
          <bgColor rgb="FFDFDFD9"/>
        </patternFill>
      </fill>
      <border>
        <vertical style="thin">
          <color theme="0"/>
        </vertical>
      </border>
    </dxf>
    <dxf>
      <font>
        <b/>
        <i val="0"/>
      </font>
      <border>
        <top style="thin">
          <color auto="1"/>
        </top>
      </border>
    </dxf>
    <dxf>
      <font>
        <b val="0"/>
        <i val="0"/>
        <color theme="0"/>
      </font>
      <fill>
        <patternFill>
          <bgColor rgb="FF767561"/>
        </patternFill>
      </fill>
      <border>
        <bottom style="medium">
          <color rgb="FF92D050"/>
        </bottom>
        <vertical style="thin">
          <color theme="0"/>
        </vertical>
      </border>
    </dxf>
  </dxfs>
  <tableStyles count="1" defaultTableStyle="TableStyleMedium2" defaultPivotStyle="PivotStyleLight16">
    <tableStyle name="Estilo de tabla CyM_Movilidad" pivot="0" count="4" xr9:uid="{FB42DFBD-EACD-4D83-99EA-E4819292A0F0}">
      <tableStyleElement type="headerRow" dxfId="14"/>
      <tableStyleElement type="total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1</xdr:row>
      <xdr:rowOff>0</xdr:rowOff>
    </xdr:from>
    <xdr:to>
      <xdr:col>12</xdr:col>
      <xdr:colOff>370821</xdr:colOff>
      <xdr:row>23</xdr:row>
      <xdr:rowOff>104238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AF126D-9B3E-4973-ABCA-5D82E8230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3179" y="190500"/>
          <a:ext cx="5228571" cy="42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32A704-EF6B-48E1-BF54-0CCEA618C9E1}" name="Tabla22345683456899" displayName="Tabla22345683456899" ref="A2:C7" totalsRowShown="0">
  <autoFilter ref="A2:C7" xr:uid="{5BDEA8BA-A3A5-4789-87D5-8D2E2A2A871F}"/>
  <tableColumns count="3">
    <tableColumn id="1" xr3:uid="{8EB2EE4A-8790-4380-88DD-788EAF2878BF}" name="Escala de valoración" dataDxfId="8"/>
    <tableColumn id="2" xr3:uid="{96DF65EC-C49A-47B2-BE73-A8F67FDF8233}" name="Preferencia"/>
    <tableColumn id="3" xr3:uid="{57DC9847-1624-4A2B-824F-BE1A1F03190B}" name="Columna1"/>
  </tableColumns>
  <tableStyleInfo name="Estilo de tabla CyM_Movilidad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A3794B-A53C-4BEB-A2BA-02AFF14C80C4}" name="Tabla22345683456893" displayName="Tabla22345683456893" ref="A8:C13" totalsRowShown="0">
  <autoFilter ref="A8:C13" xr:uid="{5BDEA8BA-A3A5-4789-87D5-8D2E2A2A871F}"/>
  <tableColumns count="3">
    <tableColumn id="1" xr3:uid="{71B29492-66CC-467B-8D8A-B6F0CBBB652F}" name="Escala de valoración"/>
    <tableColumn id="2" xr3:uid="{E53BC32D-3A9A-4FC5-965E-A63DA3AFDCAD}" name="Posibilidad" dataDxfId="5"/>
    <tableColumn id="3" xr3:uid="{9D5F4DC7-C91D-46E3-AAF0-4D44C59B856E}" name="Preferencia2"/>
  </tableColumns>
  <tableStyleInfo name="Estilo de tabla CyM_Movilidad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7E5DFE4-E59F-417C-817E-B49CC167F964}" name="Tabla2234568345689" displayName="Tabla2234568345689" ref="A8:C13" totalsRowShown="0">
  <autoFilter ref="A8:C13" xr:uid="{5BDEA8BA-A3A5-4789-87D5-8D2E2A2A871F}"/>
  <tableColumns count="3">
    <tableColumn id="1" xr3:uid="{0277192F-BA2F-4212-8FC4-60B9C8720001}" name="Escala de valoración"/>
    <tableColumn id="2" xr3:uid="{B9953F58-A2EC-48C0-B7FD-DFBF5E15C34F}" name="Posibilidad"/>
    <tableColumn id="3" xr3:uid="{4EB5CF97-C391-477D-8BD5-C098D6382E84}" name="Preferencia2"/>
  </tableColumns>
  <tableStyleInfo name="Estilo de tabla CyM_Movilidad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45EF581-878B-464F-B585-9421D7BC6FD8}" name="Tabla223456834568938" displayName="Tabla223456834568938" ref="A8:C13" totalsRowShown="0">
  <autoFilter ref="A8:C13" xr:uid="{5BDEA8BA-A3A5-4789-87D5-8D2E2A2A871F}"/>
  <tableColumns count="3">
    <tableColumn id="1" xr3:uid="{52934555-8765-4AD6-9ACC-69CA848A3199}" name="Escala de valoración"/>
    <tableColumn id="2" xr3:uid="{02B6D019-C6DA-4054-BB61-47EF39F24333}" name="Posibilidad" dataDxfId="0"/>
    <tableColumn id="3" xr3:uid="{E7964B0D-772E-4AF2-BC72-4AA102C06BF6}" name="Preferencia2"/>
  </tableColumns>
  <tableStyleInfo name="Estilo de tabla CyM_Movilidad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9FB9-2448-4137-97A3-DBB73BB7E665}">
  <sheetPr>
    <tabColor theme="5" tint="0.39997558519241921"/>
  </sheetPr>
  <dimension ref="A1:J80"/>
  <sheetViews>
    <sheetView workbookViewId="0">
      <selection activeCell="A13" sqref="A13"/>
    </sheetView>
  </sheetViews>
  <sheetFormatPr baseColWidth="10" defaultRowHeight="15" x14ac:dyDescent="0.25"/>
  <cols>
    <col min="1" max="1" width="39.28515625" customWidth="1"/>
    <col min="2" max="2" width="36.7109375" customWidth="1"/>
    <col min="3" max="3" width="30.28515625" customWidth="1"/>
    <col min="4" max="4" width="25.85546875" customWidth="1"/>
    <col min="6" max="6" width="64.5703125" customWidth="1"/>
    <col min="7" max="7" width="55.140625" customWidth="1"/>
  </cols>
  <sheetData>
    <row r="1" spans="1:7" x14ac:dyDescent="0.25">
      <c r="E1" s="41"/>
    </row>
    <row r="2" spans="1:7" x14ac:dyDescent="0.25">
      <c r="A2" t="s">
        <v>0</v>
      </c>
      <c r="B2" t="s">
        <v>1</v>
      </c>
      <c r="C2" t="s">
        <v>38</v>
      </c>
      <c r="E2" s="40"/>
      <c r="F2" s="45"/>
      <c r="G2" s="45"/>
    </row>
    <row r="3" spans="1:7" x14ac:dyDescent="0.25">
      <c r="A3" s="1">
        <v>1</v>
      </c>
      <c r="B3" t="s">
        <v>2</v>
      </c>
      <c r="E3" s="39"/>
      <c r="F3" s="46"/>
      <c r="G3" s="47"/>
    </row>
    <row r="4" spans="1:7" x14ac:dyDescent="0.25">
      <c r="A4" s="1">
        <v>3</v>
      </c>
      <c r="B4" t="s">
        <v>3</v>
      </c>
      <c r="E4" s="39"/>
      <c r="F4" s="46"/>
      <c r="G4" s="47"/>
    </row>
    <row r="5" spans="1:7" x14ac:dyDescent="0.25">
      <c r="A5" s="1">
        <v>5</v>
      </c>
      <c r="B5" t="s">
        <v>4</v>
      </c>
      <c r="E5" s="39"/>
      <c r="F5" s="46"/>
      <c r="G5" s="47"/>
    </row>
    <row r="6" spans="1:7" x14ac:dyDescent="0.25">
      <c r="A6" s="1">
        <v>7</v>
      </c>
      <c r="B6" t="s">
        <v>5</v>
      </c>
      <c r="E6" s="39"/>
    </row>
    <row r="7" spans="1:7" x14ac:dyDescent="0.25">
      <c r="A7" s="1">
        <v>9</v>
      </c>
      <c r="B7" t="s">
        <v>6</v>
      </c>
      <c r="E7" s="39"/>
    </row>
    <row r="11" spans="1:7" x14ac:dyDescent="0.25">
      <c r="A11" s="2" t="s">
        <v>26</v>
      </c>
      <c r="B11" s="3" t="s">
        <v>30</v>
      </c>
      <c r="C11" s="3" t="s">
        <v>69</v>
      </c>
      <c r="D11" s="3" t="s">
        <v>29</v>
      </c>
      <c r="E11" s="3" t="s">
        <v>8</v>
      </c>
    </row>
    <row r="12" spans="1:7" x14ac:dyDescent="0.25">
      <c r="A12" s="3" t="s">
        <v>30</v>
      </c>
      <c r="B12" s="23">
        <v>1</v>
      </c>
      <c r="C12" s="12">
        <v>1</v>
      </c>
      <c r="D12" s="12">
        <v>0.33333333333333331</v>
      </c>
      <c r="E12" s="49">
        <f>+G77</f>
        <v>0.18517400719767124</v>
      </c>
    </row>
    <row r="13" spans="1:7" x14ac:dyDescent="0.25">
      <c r="A13" s="3" t="s">
        <v>69</v>
      </c>
      <c r="B13" s="5">
        <f>1/C12</f>
        <v>1</v>
      </c>
      <c r="C13" s="23">
        <v>1</v>
      </c>
      <c r="D13" s="12">
        <v>0.2</v>
      </c>
      <c r="E13" s="49">
        <f>+G78</f>
        <v>0.15618180643533716</v>
      </c>
    </row>
    <row r="14" spans="1:7" x14ac:dyDescent="0.25">
      <c r="A14" s="3" t="s">
        <v>29</v>
      </c>
      <c r="B14" s="5">
        <f>1/D12</f>
        <v>3</v>
      </c>
      <c r="C14" s="5">
        <f>1/D13</f>
        <v>5</v>
      </c>
      <c r="D14" s="23">
        <v>1</v>
      </c>
      <c r="E14" s="49">
        <f>+G79</f>
        <v>0.65864418636699151</v>
      </c>
    </row>
    <row r="15" spans="1:7" x14ac:dyDescent="0.25">
      <c r="A15" s="3" t="s">
        <v>7</v>
      </c>
      <c r="B15" s="6">
        <f>+SUM(B12:B14)</f>
        <v>5</v>
      </c>
      <c r="C15" s="6">
        <f>+SUM(C12:C14)</f>
        <v>7</v>
      </c>
      <c r="D15" s="6">
        <f>+SUM(D12:D14)</f>
        <v>1.5333333333333332</v>
      </c>
      <c r="E15" s="6">
        <f>+SUM(E12:E14)</f>
        <v>0.99999999999999989</v>
      </c>
    </row>
    <row r="18" spans="1:10" x14ac:dyDescent="0.25">
      <c r="A18" t="s">
        <v>9</v>
      </c>
    </row>
    <row r="20" spans="1:10" x14ac:dyDescent="0.25">
      <c r="A20" s="2" t="s">
        <v>26</v>
      </c>
      <c r="B20" s="3">
        <v>1</v>
      </c>
      <c r="C20" s="3">
        <v>2</v>
      </c>
      <c r="D20" s="3">
        <v>3</v>
      </c>
      <c r="E20" s="8"/>
      <c r="F20" s="11" t="s">
        <v>10</v>
      </c>
      <c r="G20" s="11" t="s">
        <v>11</v>
      </c>
    </row>
    <row r="21" spans="1:10" x14ac:dyDescent="0.25">
      <c r="A21" s="3">
        <v>1</v>
      </c>
      <c r="B21" s="10">
        <f t="shared" ref="B21:D23" si="0">+B12/B$15</f>
        <v>0.2</v>
      </c>
      <c r="C21" s="10">
        <f t="shared" si="0"/>
        <v>0.14285714285714285</v>
      </c>
      <c r="D21" s="10">
        <f t="shared" si="0"/>
        <v>0.21739130434782608</v>
      </c>
      <c r="E21" s="9"/>
      <c r="F21" s="10">
        <f>+SUM(B21:D21)</f>
        <v>0.56024844720496891</v>
      </c>
      <c r="G21" s="10">
        <f>+AVERAGE(B21:D21)</f>
        <v>0.18674948240165631</v>
      </c>
    </row>
    <row r="22" spans="1:10" x14ac:dyDescent="0.25">
      <c r="A22" s="3">
        <v>2</v>
      </c>
      <c r="B22" s="10">
        <f t="shared" si="0"/>
        <v>0.2</v>
      </c>
      <c r="C22" s="10">
        <f t="shared" si="0"/>
        <v>0.14285714285714285</v>
      </c>
      <c r="D22" s="10">
        <f t="shared" si="0"/>
        <v>0.13043478260869568</v>
      </c>
      <c r="E22" s="9"/>
      <c r="F22" s="10">
        <f>+SUM(B22:D22)</f>
        <v>0.47329192546583854</v>
      </c>
      <c r="G22" s="10">
        <f>+AVERAGE(B22:D22)</f>
        <v>0.15776397515527951</v>
      </c>
    </row>
    <row r="23" spans="1:10" x14ac:dyDescent="0.25">
      <c r="A23" s="3">
        <v>3</v>
      </c>
      <c r="B23" s="10">
        <f t="shared" si="0"/>
        <v>0.6</v>
      </c>
      <c r="C23" s="10">
        <f t="shared" si="0"/>
        <v>0.7142857142857143</v>
      </c>
      <c r="D23" s="10">
        <f t="shared" si="0"/>
        <v>0.65217391304347827</v>
      </c>
      <c r="E23" s="9"/>
      <c r="F23" s="10">
        <f>+SUM(B23:D23)</f>
        <v>1.9664596273291925</v>
      </c>
      <c r="G23" s="10">
        <f>+AVERAGE(B23:D23)</f>
        <v>0.65548654244306415</v>
      </c>
    </row>
    <row r="24" spans="1:10" x14ac:dyDescent="0.25">
      <c r="A24" s="3" t="s">
        <v>7</v>
      </c>
      <c r="B24" s="6">
        <f>+SUM(B21:B23)</f>
        <v>1</v>
      </c>
      <c r="C24" s="6">
        <f>+SUM(C21:C23)</f>
        <v>1</v>
      </c>
      <c r="D24" s="6">
        <f>+SUM(D21:D23)</f>
        <v>1</v>
      </c>
      <c r="E24" s="9"/>
    </row>
    <row r="26" spans="1:10" x14ac:dyDescent="0.25">
      <c r="A26" s="2" t="s">
        <v>26</v>
      </c>
      <c r="B26" s="3">
        <v>1</v>
      </c>
      <c r="C26" s="3">
        <v>2</v>
      </c>
      <c r="D26" s="3">
        <v>3</v>
      </c>
      <c r="F26" s="11" t="s">
        <v>11</v>
      </c>
      <c r="G26" s="11" t="s">
        <v>12</v>
      </c>
      <c r="J26" s="11" t="s">
        <v>13</v>
      </c>
    </row>
    <row r="27" spans="1:10" x14ac:dyDescent="0.25">
      <c r="A27" s="3">
        <v>1</v>
      </c>
      <c r="B27" s="12">
        <f t="shared" ref="B27:D29" si="1">+B12</f>
        <v>1</v>
      </c>
      <c r="C27" s="12">
        <f t="shared" si="1"/>
        <v>1</v>
      </c>
      <c r="D27" s="12">
        <f t="shared" si="1"/>
        <v>0.33333333333333331</v>
      </c>
      <c r="F27" s="10">
        <f>+G21</f>
        <v>0.18674948240165631</v>
      </c>
      <c r="G27" s="13">
        <f>+(B27*$F$27)+C27*$F$28+D27*$F$29</f>
        <v>0.56300897170462383</v>
      </c>
      <c r="J27" s="14">
        <f>+G27/F27</f>
        <v>3.0147819660014781</v>
      </c>
    </row>
    <row r="28" spans="1:10" x14ac:dyDescent="0.25">
      <c r="A28" s="3">
        <v>2</v>
      </c>
      <c r="B28" s="12">
        <f t="shared" si="1"/>
        <v>1</v>
      </c>
      <c r="C28" s="12">
        <f t="shared" si="1"/>
        <v>1</v>
      </c>
      <c r="D28" s="12">
        <f t="shared" si="1"/>
        <v>0.2</v>
      </c>
      <c r="F28" s="10">
        <f>+G22</f>
        <v>0.15776397515527951</v>
      </c>
      <c r="G28" s="13">
        <f t="shared" ref="G28:G29" si="2">+(B28*$F$27)+C28*$F$28+D28*$F$29</f>
        <v>0.47561076604554869</v>
      </c>
      <c r="J28" s="14">
        <f t="shared" ref="J28:J29" si="3">+G28/F28</f>
        <v>3.0146981627296587</v>
      </c>
    </row>
    <row r="29" spans="1:10" x14ac:dyDescent="0.25">
      <c r="A29" s="3">
        <v>3</v>
      </c>
      <c r="B29" s="12">
        <f t="shared" si="1"/>
        <v>3</v>
      </c>
      <c r="C29" s="12">
        <f t="shared" si="1"/>
        <v>5</v>
      </c>
      <c r="D29" s="12">
        <f t="shared" si="1"/>
        <v>1</v>
      </c>
      <c r="F29" s="10">
        <f>+G23</f>
        <v>0.65548654244306415</v>
      </c>
      <c r="G29" s="13">
        <f t="shared" si="2"/>
        <v>2.0045548654244305</v>
      </c>
      <c r="J29" s="14">
        <f t="shared" si="3"/>
        <v>3.05811749842072</v>
      </c>
    </row>
    <row r="30" spans="1:10" x14ac:dyDescent="0.25">
      <c r="A30" s="3" t="s">
        <v>7</v>
      </c>
      <c r="B30" s="6">
        <f>+SUM(B27:B29)</f>
        <v>5</v>
      </c>
      <c r="C30" s="6">
        <f>+SUM(C27:C29)</f>
        <v>7</v>
      </c>
      <c r="D30" s="6">
        <f>+SUM(D27:D29)</f>
        <v>1.5333333333333332</v>
      </c>
      <c r="I30" s="15" t="s">
        <v>14</v>
      </c>
      <c r="J30" s="16">
        <f>+AVERAGE(J27:J29)</f>
        <v>3.0291992090506192</v>
      </c>
    </row>
    <row r="33" spans="1:7" x14ac:dyDescent="0.25">
      <c r="B33" s="4" t="s">
        <v>17</v>
      </c>
      <c r="C33" s="4" t="s">
        <v>18</v>
      </c>
      <c r="D33" s="17" t="s">
        <v>15</v>
      </c>
      <c r="E33" s="17">
        <f>+(J30-3)/2</f>
        <v>1.4599604525309617E-2</v>
      </c>
    </row>
    <row r="34" spans="1:7" x14ac:dyDescent="0.25">
      <c r="B34" s="4">
        <v>1</v>
      </c>
      <c r="C34" s="4">
        <v>0</v>
      </c>
      <c r="D34" s="17" t="s">
        <v>16</v>
      </c>
      <c r="E34" s="17">
        <f>+E33/C36</f>
        <v>2.5171731940188999E-2</v>
      </c>
      <c r="F34" s="18" t="str">
        <f>IF(E34&gt;0.1,"ERROR","OK")</f>
        <v>OK</v>
      </c>
    </row>
    <row r="35" spans="1:7" x14ac:dyDescent="0.25">
      <c r="B35" s="4">
        <v>2</v>
      </c>
      <c r="C35" s="4">
        <v>0</v>
      </c>
    </row>
    <row r="36" spans="1:7" x14ac:dyDescent="0.25">
      <c r="B36" s="4">
        <v>3</v>
      </c>
      <c r="C36" s="4">
        <v>0.57999999999999996</v>
      </c>
    </row>
    <row r="37" spans="1:7" x14ac:dyDescent="0.25">
      <c r="B37" s="4">
        <v>4</v>
      </c>
      <c r="C37" s="4">
        <v>0.89</v>
      </c>
    </row>
    <row r="38" spans="1:7" x14ac:dyDescent="0.25">
      <c r="B38" s="4">
        <v>5</v>
      </c>
      <c r="C38" s="11">
        <v>1.1100000000000001</v>
      </c>
    </row>
    <row r="39" spans="1:7" x14ac:dyDescent="0.25">
      <c r="B39" s="4">
        <v>6</v>
      </c>
      <c r="C39" s="11">
        <v>1.24</v>
      </c>
    </row>
    <row r="40" spans="1:7" x14ac:dyDescent="0.25">
      <c r="B40" s="4">
        <v>7</v>
      </c>
      <c r="C40" s="11">
        <v>1.32</v>
      </c>
    </row>
    <row r="41" spans="1:7" x14ac:dyDescent="0.25">
      <c r="B41" s="4">
        <v>8</v>
      </c>
      <c r="C41" s="11">
        <v>1.4</v>
      </c>
    </row>
    <row r="42" spans="1:7" x14ac:dyDescent="0.25">
      <c r="B42" s="4">
        <v>9</v>
      </c>
      <c r="C42" s="11">
        <v>1.45</v>
      </c>
    </row>
    <row r="43" spans="1:7" x14ac:dyDescent="0.25">
      <c r="B43" s="4">
        <v>10</v>
      </c>
      <c r="C43" s="11">
        <v>1.49</v>
      </c>
    </row>
    <row r="45" spans="1:7" x14ac:dyDescent="0.25">
      <c r="A45" s="19" t="s">
        <v>19</v>
      </c>
    </row>
    <row r="46" spans="1:7" x14ac:dyDescent="0.25">
      <c r="A46" s="20"/>
    </row>
    <row r="47" spans="1:7" x14ac:dyDescent="0.25">
      <c r="A47" s="19" t="s">
        <v>20</v>
      </c>
      <c r="B47" s="10">
        <f>+($B27*B$27)+($C27*B$28)+($D27*B$29)</f>
        <v>3</v>
      </c>
      <c r="C47" s="10">
        <f t="shared" ref="C47:D47" si="4">+($B27*C$27)+($C27*C$28)+($D27*C$29)</f>
        <v>3.6666666666666665</v>
      </c>
      <c r="D47" s="10">
        <f t="shared" si="4"/>
        <v>0.8666666666666667</v>
      </c>
      <c r="F47" s="10">
        <f>+SUM(B47:D47)</f>
        <v>7.5333333333333332</v>
      </c>
      <c r="G47" s="4">
        <f>+F47/$F$50</f>
        <v>0.18433931484502447</v>
      </c>
    </row>
    <row r="48" spans="1:7" x14ac:dyDescent="0.25">
      <c r="B48" s="10">
        <f t="shared" ref="B48:D49" si="5">+($B28*B$27)+($C28*B$28)+($D28*B$29)</f>
        <v>2.6</v>
      </c>
      <c r="C48" s="10">
        <f t="shared" si="5"/>
        <v>3</v>
      </c>
      <c r="D48" s="10">
        <f t="shared" si="5"/>
        <v>0.73333333333333339</v>
      </c>
      <c r="F48" s="10">
        <f>+SUM(B48:D48)</f>
        <v>6.333333333333333</v>
      </c>
      <c r="G48" s="4">
        <f>+F48/$F$50</f>
        <v>0.15497553017944535</v>
      </c>
    </row>
    <row r="49" spans="1:7" x14ac:dyDescent="0.25">
      <c r="B49" s="10">
        <f t="shared" si="5"/>
        <v>11</v>
      </c>
      <c r="C49" s="10">
        <f t="shared" si="5"/>
        <v>13</v>
      </c>
      <c r="D49" s="10">
        <f t="shared" si="5"/>
        <v>3</v>
      </c>
      <c r="F49" s="10">
        <f>+SUM(B49:D49)</f>
        <v>27</v>
      </c>
      <c r="G49" s="4">
        <f>+F49/$F$50</f>
        <v>0.66068515497553015</v>
      </c>
    </row>
    <row r="50" spans="1:7" x14ac:dyDescent="0.25">
      <c r="E50" s="7" t="s">
        <v>7</v>
      </c>
      <c r="F50" s="21">
        <f>+SUM(F47:F49)</f>
        <v>40.866666666666667</v>
      </c>
      <c r="G50" s="21">
        <f>+SUM(G47:G49)</f>
        <v>1</v>
      </c>
    </row>
    <row r="53" spans="1:7" x14ac:dyDescent="0.25">
      <c r="A53" s="19" t="s">
        <v>21</v>
      </c>
      <c r="B53" s="10">
        <f>+($B47*B$47)+($C47*B$48)+($D47*B$49)</f>
        <v>28.066666666666663</v>
      </c>
      <c r="C53" s="10">
        <f t="shared" ref="C53:D53" si="6">+($B47*C$47)+($C47*C$48)+($D47*C$49)</f>
        <v>33.266666666666666</v>
      </c>
      <c r="D53" s="10">
        <f t="shared" si="6"/>
        <v>7.8888888888888893</v>
      </c>
      <c r="F53" s="10">
        <f>+SUM(B53:D53)</f>
        <v>69.222222222222214</v>
      </c>
      <c r="G53" s="4">
        <f>+F53/$F$56</f>
        <v>0.18518078162340826</v>
      </c>
    </row>
    <row r="54" spans="1:7" x14ac:dyDescent="0.25">
      <c r="B54" s="10">
        <f t="shared" ref="B54:D55" si="7">+($B48*B$47)+($C48*B$48)+($D48*B$49)</f>
        <v>23.666666666666668</v>
      </c>
      <c r="C54" s="10">
        <f t="shared" si="7"/>
        <v>28.066666666666666</v>
      </c>
      <c r="D54" s="10">
        <f t="shared" si="7"/>
        <v>6.6533333333333333</v>
      </c>
      <c r="F54" s="10">
        <f>+SUM(B54:D54)</f>
        <v>58.38666666666667</v>
      </c>
      <c r="G54" s="4">
        <f>+F54/$F$56</f>
        <v>0.15619389587073609</v>
      </c>
    </row>
    <row r="55" spans="1:7" x14ac:dyDescent="0.25">
      <c r="B55" s="10">
        <f t="shared" si="7"/>
        <v>99.800000000000011</v>
      </c>
      <c r="C55" s="10">
        <f t="shared" si="7"/>
        <v>118.33333333333333</v>
      </c>
      <c r="D55" s="10">
        <f t="shared" si="7"/>
        <v>28.06666666666667</v>
      </c>
      <c r="F55" s="10">
        <f>+SUM(B55:D55)</f>
        <v>246.2</v>
      </c>
      <c r="G55" s="4">
        <f>+F55/$F$56</f>
        <v>0.65862532250585559</v>
      </c>
    </row>
    <row r="56" spans="1:7" x14ac:dyDescent="0.25">
      <c r="E56" s="7" t="s">
        <v>7</v>
      </c>
      <c r="F56" s="21">
        <f>+SUM(F53:F55)</f>
        <v>373.80888888888887</v>
      </c>
      <c r="G56" s="21">
        <f>+SUM(G53:G55)</f>
        <v>1</v>
      </c>
    </row>
    <row r="59" spans="1:7" x14ac:dyDescent="0.25">
      <c r="A59" s="19" t="s">
        <v>22</v>
      </c>
      <c r="B59" s="10">
        <f>+($B53*B$53)+($C53*B$54)+($D53*B$55)</f>
        <v>2362.3599999999997</v>
      </c>
      <c r="C59" s="10">
        <f t="shared" ref="C59:D59" si="8">+($B53*C$53)+($C53*C$54)+($D53*C$55)</f>
        <v>2800.8874074074074</v>
      </c>
      <c r="D59" s="10">
        <f t="shared" si="8"/>
        <v>664.16385185185186</v>
      </c>
      <c r="F59" s="10">
        <f>+SUM(B59:D59)</f>
        <v>5827.4112592592592</v>
      </c>
      <c r="G59" s="4">
        <f>+F59/$F$62</f>
        <v>0.18517400757271979</v>
      </c>
    </row>
    <row r="60" spans="1:7" x14ac:dyDescent="0.25">
      <c r="B60" s="10">
        <f t="shared" ref="B60:D61" si="9">+($B54*B$53)+($C54*B$54)+($D54*B$55)</f>
        <v>1992.4915555555558</v>
      </c>
      <c r="C60" s="10">
        <f t="shared" si="9"/>
        <v>2362.36</v>
      </c>
      <c r="D60" s="10">
        <f t="shared" si="9"/>
        <v>560.17748148148155</v>
      </c>
      <c r="F60" s="10">
        <f>+SUM(B60:D60)</f>
        <v>4915.0290370370376</v>
      </c>
      <c r="G60" s="4">
        <f>+F60/$F$62</f>
        <v>0.15618180760424386</v>
      </c>
    </row>
    <row r="61" spans="1:7" x14ac:dyDescent="0.25">
      <c r="B61" s="10">
        <f t="shared" si="9"/>
        <v>8402.6622222222231</v>
      </c>
      <c r="C61" s="10">
        <f t="shared" si="9"/>
        <v>9962.4577777777777</v>
      </c>
      <c r="D61" s="10">
        <f t="shared" si="9"/>
        <v>2362.36</v>
      </c>
      <c r="F61" s="10">
        <f>+SUM(B61:D61)</f>
        <v>20727.480000000003</v>
      </c>
      <c r="G61" s="4">
        <f>+F61/$F$62</f>
        <v>0.65864418482303633</v>
      </c>
    </row>
    <row r="62" spans="1:7" x14ac:dyDescent="0.25">
      <c r="E62" s="7" t="s">
        <v>7</v>
      </c>
      <c r="F62" s="21">
        <f>+SUM(F59:F61)</f>
        <v>31469.920296296299</v>
      </c>
      <c r="G62" s="21">
        <f>+SUM(G59:G61)</f>
        <v>1</v>
      </c>
    </row>
    <row r="65" spans="1:7" x14ac:dyDescent="0.25">
      <c r="A65" s="19" t="s">
        <v>23</v>
      </c>
      <c r="B65" s="10">
        <f>+($B59*B$59)+($C59*B$60)+($D59*B$61)</f>
        <v>16742233.784242304</v>
      </c>
      <c r="C65" s="10">
        <f t="shared" ref="C65:D65" si="10">+($B59*C$59)+($C59*C$60)+($D59*C$61)</f>
        <v>19850113.083126254</v>
      </c>
      <c r="D65" s="10">
        <f t="shared" si="10"/>
        <v>4706982.2879161593</v>
      </c>
      <c r="F65" s="10">
        <f>+SUM(B65:D65)</f>
        <v>41299329.155284718</v>
      </c>
      <c r="G65" s="4">
        <f>+F65/$F$68</f>
        <v>0.18517400719767124</v>
      </c>
    </row>
    <row r="66" spans="1:7" x14ac:dyDescent="0.25">
      <c r="B66" s="10">
        <f t="shared" ref="B66:D67" si="11">+($B60*B$59)+($C60*B$60)+($D60*B$61)</f>
        <v>14120946.86374848</v>
      </c>
      <c r="C66" s="10">
        <f t="shared" si="11"/>
        <v>16742233.784242306</v>
      </c>
      <c r="D66" s="10">
        <f t="shared" si="11"/>
        <v>3970022.6166252512</v>
      </c>
      <c r="F66" s="10">
        <f>+SUM(B66:D66)</f>
        <v>34833203.264616035</v>
      </c>
      <c r="G66" s="4">
        <f>+F66/$F$68</f>
        <v>0.15618180643533719</v>
      </c>
    </row>
    <row r="67" spans="1:7" x14ac:dyDescent="0.25">
      <c r="B67" s="10">
        <f t="shared" si="11"/>
        <v>59550339.249378771</v>
      </c>
      <c r="C67" s="10">
        <f t="shared" si="11"/>
        <v>70604734.318742394</v>
      </c>
      <c r="D67" s="10">
        <f t="shared" si="11"/>
        <v>16742233.784242306</v>
      </c>
      <c r="F67" s="10">
        <f>+SUM(B67:D67)</f>
        <v>146897307.35236347</v>
      </c>
      <c r="G67" s="4">
        <f>+F67/$F$68</f>
        <v>0.65864418636699162</v>
      </c>
    </row>
    <row r="68" spans="1:7" x14ac:dyDescent="0.25">
      <c r="E68" s="7" t="s">
        <v>7</v>
      </c>
      <c r="F68" s="21">
        <f>+SUM(F65:F67)</f>
        <v>223029839.77226421</v>
      </c>
      <c r="G68" s="21">
        <f>+SUM(G65:G67)</f>
        <v>1</v>
      </c>
    </row>
    <row r="71" spans="1:7" x14ac:dyDescent="0.25">
      <c r="A71" s="19" t="s">
        <v>24</v>
      </c>
      <c r="B71" s="22">
        <f>+($B65*B$65)+($C65*B$66)+($D65*B$67)</f>
        <v>840907176258673.13</v>
      </c>
      <c r="C71" s="22">
        <f t="shared" ref="C71:D71" si="12">+($B65*C$65)+($C65*C$66)+($D65*C$67)</f>
        <v>997005701644039.75</v>
      </c>
      <c r="D71" s="22">
        <f t="shared" si="12"/>
        <v>236416193647740.16</v>
      </c>
      <c r="F71" s="22">
        <f>+SUM(B71:D71)</f>
        <v>2074329071550453.3</v>
      </c>
      <c r="G71" s="4">
        <f>+F71/$F$74</f>
        <v>0.18517400719767127</v>
      </c>
    </row>
    <row r="72" spans="1:7" x14ac:dyDescent="0.25">
      <c r="B72" s="22">
        <f t="shared" ref="B72:D73" si="13">+($B66*B$65)+($C66*B$66)+($D66*B$67)</f>
        <v>709248580943220.5</v>
      </c>
      <c r="C72" s="22">
        <f t="shared" si="13"/>
        <v>840907176258673.13</v>
      </c>
      <c r="D72" s="22">
        <f t="shared" si="13"/>
        <v>199401140328807.97</v>
      </c>
      <c r="F72" s="22">
        <f>+SUM(B72:D72)</f>
        <v>1749556897530701.5</v>
      </c>
      <c r="G72" s="4">
        <f>+F72/$F$74</f>
        <v>0.15618180643533716</v>
      </c>
    </row>
    <row r="73" spans="1:7" x14ac:dyDescent="0.25">
      <c r="B73" s="22">
        <f t="shared" si="13"/>
        <v>2991017104932120</v>
      </c>
      <c r="C73" s="22">
        <f t="shared" si="13"/>
        <v>3546242904716102.5</v>
      </c>
      <c r="D73" s="22">
        <f t="shared" si="13"/>
        <v>840907176258673.13</v>
      </c>
      <c r="F73" s="22">
        <f>+SUM(B73:D73)</f>
        <v>7378167185906895</v>
      </c>
      <c r="G73" s="4">
        <f>+F73/$F$74</f>
        <v>0.65864418636699151</v>
      </c>
    </row>
    <row r="74" spans="1:7" x14ac:dyDescent="0.25">
      <c r="E74" s="7" t="s">
        <v>7</v>
      </c>
      <c r="F74" s="24">
        <f>+SUM(F71:F73)</f>
        <v>1.120205315498805E+16</v>
      </c>
      <c r="G74" s="21">
        <f>+SUM(G71:G73)</f>
        <v>1</v>
      </c>
    </row>
    <row r="77" spans="1:7" x14ac:dyDescent="0.25">
      <c r="A77" s="19" t="s">
        <v>25</v>
      </c>
      <c r="B77" s="22">
        <f>+($B71*B$71)+($C71*B$72)+($D71*B$73)</f>
        <v>2.1213746372500057E+30</v>
      </c>
      <c r="C77" s="22">
        <f t="shared" ref="C77:D77" si="14">+($B71*C$71)+($C71*C$72)+($D71*C$73)</f>
        <v>2.5151677478498598E+30</v>
      </c>
      <c r="D77" s="22">
        <f t="shared" si="14"/>
        <v>5.9641222146643447E+29</v>
      </c>
      <c r="F77" s="22">
        <f>+SUM(B77:D77)</f>
        <v>5.2329546065663001E+30</v>
      </c>
      <c r="G77" s="4">
        <f>+F77/$F$80</f>
        <v>0.18517400719767124</v>
      </c>
    </row>
    <row r="78" spans="1:7" x14ac:dyDescent="0.25">
      <c r="B78" s="22">
        <f t="shared" ref="B78:D79" si="15">+($B72*B$71)+($C72*B$72)+($D72*B$73)</f>
        <v>1.7892366643993038E+30</v>
      </c>
      <c r="C78" s="22">
        <f t="shared" si="15"/>
        <v>2.1213746372500054E+30</v>
      </c>
      <c r="D78" s="22">
        <f t="shared" si="15"/>
        <v>5.0303354956997204E+29</v>
      </c>
      <c r="F78" s="22">
        <f>+SUM(B78:D78)</f>
        <v>4.4136448512192812E+30</v>
      </c>
      <c r="G78" s="4">
        <f>+F78/$F$80</f>
        <v>0.15618180643533716</v>
      </c>
    </row>
    <row r="79" spans="1:7" x14ac:dyDescent="0.25">
      <c r="B79" s="22">
        <f t="shared" si="15"/>
        <v>7.545503243549581E+30</v>
      </c>
      <c r="C79" s="22">
        <f t="shared" si="15"/>
        <v>8.946183321996518E+30</v>
      </c>
      <c r="D79" s="22">
        <f t="shared" si="15"/>
        <v>2.1213746372500054E+30</v>
      </c>
      <c r="F79" s="22">
        <f>+SUM(B79:D79)</f>
        <v>1.8613061202796104E+31</v>
      </c>
      <c r="G79" s="4">
        <f>+F79/$F$80</f>
        <v>0.65864418636699151</v>
      </c>
    </row>
    <row r="80" spans="1:7" x14ac:dyDescent="0.25">
      <c r="E80" s="7" t="s">
        <v>7</v>
      </c>
      <c r="F80" s="24">
        <f>+SUM(F77:F79)</f>
        <v>2.8259660660581687E+31</v>
      </c>
      <c r="G80" s="21">
        <f>+SUM(G77:G79)</f>
        <v>0.99999999999999989</v>
      </c>
    </row>
  </sheetData>
  <conditionalFormatting sqref="E34">
    <cfRule type="cellIs" dxfId="10" priority="2" operator="lessThan">
      <formula>0.1</formula>
    </cfRule>
    <cfRule type="cellIs" dxfId="9" priority="3" operator="lessThan">
      <formula>0.1</formula>
    </cfRule>
  </conditionalFormatting>
  <conditionalFormatting sqref="E12:E1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{4B1F2D53-6CEC-4B40-A723-13AFBDAB4EE1}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1F2D53-6CEC-4B40-A723-13AFBDAB4E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E12:E14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7F2A-E1A2-4452-9EC1-D65FB765B826}">
  <sheetPr>
    <tabColor theme="4" tint="0.39997558519241921"/>
  </sheetPr>
  <dimension ref="A1:J86"/>
  <sheetViews>
    <sheetView topLeftCell="A7" workbookViewId="0">
      <selection activeCell="F20" sqref="F20"/>
    </sheetView>
  </sheetViews>
  <sheetFormatPr baseColWidth="10" defaultRowHeight="15" x14ac:dyDescent="0.25"/>
  <cols>
    <col min="1" max="1" width="39.28515625" customWidth="1"/>
    <col min="2" max="2" width="36.7109375" customWidth="1"/>
    <col min="3" max="3" width="30.28515625" customWidth="1"/>
    <col min="4" max="4" width="25.85546875" customWidth="1"/>
    <col min="6" max="6" width="64.5703125" customWidth="1"/>
    <col min="7" max="7" width="55.140625" customWidth="1"/>
    <col min="8" max="8" width="18.28515625" customWidth="1"/>
  </cols>
  <sheetData>
    <row r="1" spans="1:8" x14ac:dyDescent="0.25">
      <c r="A1" s="28" t="s">
        <v>32</v>
      </c>
      <c r="B1" s="63" t="s">
        <v>30</v>
      </c>
      <c r="C1" s="63"/>
      <c r="D1" s="63"/>
      <c r="E1" s="63"/>
    </row>
    <row r="2" spans="1:8" ht="15" customHeight="1" x14ac:dyDescent="0.25">
      <c r="A2" s="62" t="s">
        <v>33</v>
      </c>
      <c r="B2" s="61" t="s">
        <v>55</v>
      </c>
      <c r="C2" s="61"/>
      <c r="D2" s="61"/>
      <c r="E2" s="61"/>
    </row>
    <row r="3" spans="1:8" x14ac:dyDescent="0.25">
      <c r="A3" s="62"/>
      <c r="B3" s="61"/>
      <c r="C3" s="61"/>
      <c r="D3" s="61"/>
      <c r="E3" s="61"/>
    </row>
    <row r="4" spans="1:8" x14ac:dyDescent="0.25">
      <c r="A4" s="28" t="s">
        <v>34</v>
      </c>
      <c r="B4" s="63" t="s">
        <v>35</v>
      </c>
      <c r="C4" s="63"/>
      <c r="D4" s="63"/>
      <c r="E4" s="63"/>
    </row>
    <row r="5" spans="1:8" x14ac:dyDescent="0.25">
      <c r="A5" s="28" t="s">
        <v>36</v>
      </c>
      <c r="B5" s="64" t="s">
        <v>57</v>
      </c>
      <c r="C5" s="64"/>
      <c r="D5" s="64"/>
      <c r="E5" s="64"/>
    </row>
    <row r="6" spans="1:8" ht="39.75" customHeight="1" x14ac:dyDescent="0.25">
      <c r="A6" s="34" t="s">
        <v>37</v>
      </c>
      <c r="B6" s="61" t="s">
        <v>70</v>
      </c>
      <c r="C6" s="61"/>
      <c r="D6" s="61"/>
      <c r="E6" s="61"/>
    </row>
    <row r="7" spans="1:8" x14ac:dyDescent="0.25">
      <c r="E7" s="41"/>
    </row>
    <row r="8" spans="1:8" ht="60" x14ac:dyDescent="0.25">
      <c r="A8" t="s">
        <v>0</v>
      </c>
      <c r="B8" t="s">
        <v>67</v>
      </c>
      <c r="C8" t="s">
        <v>43</v>
      </c>
      <c r="E8" s="40"/>
      <c r="F8" s="42" t="s">
        <v>26</v>
      </c>
      <c r="G8" s="43" t="s">
        <v>56</v>
      </c>
      <c r="H8" s="44" t="s">
        <v>72</v>
      </c>
    </row>
    <row r="9" spans="1:8" x14ac:dyDescent="0.25">
      <c r="A9" s="29">
        <v>1</v>
      </c>
      <c r="B9" s="1" t="s">
        <v>58</v>
      </c>
      <c r="C9" t="s">
        <v>2</v>
      </c>
      <c r="E9" s="39"/>
      <c r="F9" s="4">
        <v>1</v>
      </c>
      <c r="G9" s="37">
        <v>181</v>
      </c>
      <c r="H9" s="37">
        <f>+G9-162</f>
        <v>19</v>
      </c>
    </row>
    <row r="10" spans="1:8" x14ac:dyDescent="0.25">
      <c r="A10" s="30">
        <v>3</v>
      </c>
      <c r="B10" s="38" t="s">
        <v>62</v>
      </c>
      <c r="C10" t="s">
        <v>3</v>
      </c>
      <c r="E10" s="39"/>
      <c r="F10" s="4">
        <v>2</v>
      </c>
      <c r="G10" s="37">
        <v>203</v>
      </c>
      <c r="H10" s="37">
        <f t="shared" ref="H10:H11" si="0">+G10-162</f>
        <v>41</v>
      </c>
    </row>
    <row r="11" spans="1:8" x14ac:dyDescent="0.25">
      <c r="A11" s="31">
        <v>5</v>
      </c>
      <c r="B11" s="38" t="s">
        <v>61</v>
      </c>
      <c r="C11" t="s">
        <v>4</v>
      </c>
      <c r="E11" s="39"/>
      <c r="F11" s="4">
        <v>3</v>
      </c>
      <c r="G11" s="37">
        <v>211</v>
      </c>
      <c r="H11" s="37">
        <f t="shared" si="0"/>
        <v>49</v>
      </c>
    </row>
    <row r="12" spans="1:8" x14ac:dyDescent="0.25">
      <c r="A12" s="32">
        <v>7</v>
      </c>
      <c r="B12" s="38" t="s">
        <v>60</v>
      </c>
      <c r="C12" t="s">
        <v>5</v>
      </c>
      <c r="E12" s="39"/>
    </row>
    <row r="13" spans="1:8" x14ac:dyDescent="0.25">
      <c r="A13" s="33">
        <v>9</v>
      </c>
      <c r="B13" s="1" t="s">
        <v>59</v>
      </c>
      <c r="C13" t="s">
        <v>6</v>
      </c>
      <c r="E13" s="39"/>
    </row>
    <row r="17" spans="1:10" x14ac:dyDescent="0.25">
      <c r="A17" s="2" t="s">
        <v>26</v>
      </c>
      <c r="B17" s="3">
        <v>1</v>
      </c>
      <c r="C17" s="3">
        <v>2</v>
      </c>
      <c r="D17" s="3">
        <v>3</v>
      </c>
      <c r="E17" s="3" t="s">
        <v>8</v>
      </c>
    </row>
    <row r="18" spans="1:10" x14ac:dyDescent="0.25">
      <c r="A18" s="3">
        <v>1</v>
      </c>
      <c r="B18" s="23">
        <v>1</v>
      </c>
      <c r="C18" s="12">
        <v>3</v>
      </c>
      <c r="D18" s="12">
        <v>3</v>
      </c>
      <c r="E18" s="49">
        <f>+G83</f>
        <v>0.60000000000000009</v>
      </c>
    </row>
    <row r="19" spans="1:10" x14ac:dyDescent="0.25">
      <c r="A19" s="3">
        <v>2</v>
      </c>
      <c r="B19" s="5">
        <f>1/C18</f>
        <v>0.33333333333333331</v>
      </c>
      <c r="C19" s="23">
        <v>1</v>
      </c>
      <c r="D19" s="12">
        <v>1</v>
      </c>
      <c r="E19" s="49">
        <f>+G84</f>
        <v>0.19999999999999998</v>
      </c>
    </row>
    <row r="20" spans="1:10" x14ac:dyDescent="0.25">
      <c r="A20" s="3">
        <v>3</v>
      </c>
      <c r="B20" s="5">
        <f>1/D18</f>
        <v>0.33333333333333331</v>
      </c>
      <c r="C20" s="5">
        <f>1/D19</f>
        <v>1</v>
      </c>
      <c r="D20" s="23">
        <v>1</v>
      </c>
      <c r="E20" s="49">
        <f>+G85</f>
        <v>0.19999999999999998</v>
      </c>
    </row>
    <row r="21" spans="1:10" x14ac:dyDescent="0.25">
      <c r="A21" s="3" t="s">
        <v>7</v>
      </c>
      <c r="B21" s="6">
        <f>+SUM(B18:B20)</f>
        <v>1.6666666666666665</v>
      </c>
      <c r="C21" s="6">
        <f>+SUM(C18:C20)</f>
        <v>5</v>
      </c>
      <c r="D21" s="6">
        <f>+SUM(D18:D20)</f>
        <v>5</v>
      </c>
      <c r="E21" s="6">
        <f>+SUM(E18:E20)</f>
        <v>1</v>
      </c>
    </row>
    <row r="24" spans="1:10" x14ac:dyDescent="0.25">
      <c r="A24" t="s">
        <v>9</v>
      </c>
    </row>
    <row r="26" spans="1:10" x14ac:dyDescent="0.25">
      <c r="A26" s="2" t="s">
        <v>26</v>
      </c>
      <c r="B26" s="3">
        <v>1</v>
      </c>
      <c r="C26" s="3">
        <v>2</v>
      </c>
      <c r="D26" s="3">
        <v>3</v>
      </c>
      <c r="E26" s="8"/>
      <c r="F26" s="11" t="s">
        <v>10</v>
      </c>
      <c r="G26" s="11" t="s">
        <v>11</v>
      </c>
    </row>
    <row r="27" spans="1:10" x14ac:dyDescent="0.25">
      <c r="A27" s="3">
        <v>1</v>
      </c>
      <c r="B27" s="10">
        <f t="shared" ref="B27:D29" si="1">+B18/B$21</f>
        <v>0.60000000000000009</v>
      </c>
      <c r="C27" s="10">
        <f t="shared" si="1"/>
        <v>0.6</v>
      </c>
      <c r="D27" s="10">
        <f t="shared" si="1"/>
        <v>0.6</v>
      </c>
      <c r="E27" s="9"/>
      <c r="F27" s="10">
        <f>+SUM(B27:D27)</f>
        <v>1.8000000000000003</v>
      </c>
      <c r="G27" s="10">
        <f>+AVERAGE(B27:D27)</f>
        <v>0.60000000000000009</v>
      </c>
    </row>
    <row r="28" spans="1:10" x14ac:dyDescent="0.25">
      <c r="A28" s="3">
        <v>2</v>
      </c>
      <c r="B28" s="10">
        <f t="shared" si="1"/>
        <v>0.2</v>
      </c>
      <c r="C28" s="10">
        <f t="shared" si="1"/>
        <v>0.2</v>
      </c>
      <c r="D28" s="10">
        <f t="shared" si="1"/>
        <v>0.2</v>
      </c>
      <c r="E28" s="9"/>
      <c r="F28" s="10">
        <f>+SUM(B28:D28)</f>
        <v>0.60000000000000009</v>
      </c>
      <c r="G28" s="10">
        <f>+AVERAGE(B28:D28)</f>
        <v>0.20000000000000004</v>
      </c>
    </row>
    <row r="29" spans="1:10" x14ac:dyDescent="0.25">
      <c r="A29" s="3">
        <v>3</v>
      </c>
      <c r="B29" s="10">
        <f t="shared" si="1"/>
        <v>0.2</v>
      </c>
      <c r="C29" s="10">
        <f t="shared" si="1"/>
        <v>0.2</v>
      </c>
      <c r="D29" s="10">
        <f t="shared" si="1"/>
        <v>0.2</v>
      </c>
      <c r="E29" s="9"/>
      <c r="F29" s="10">
        <f>+SUM(B29:D29)</f>
        <v>0.60000000000000009</v>
      </c>
      <c r="G29" s="10">
        <f>+AVERAGE(B29:D29)</f>
        <v>0.20000000000000004</v>
      </c>
    </row>
    <row r="30" spans="1:10" x14ac:dyDescent="0.25">
      <c r="A30" s="3" t="s">
        <v>7</v>
      </c>
      <c r="B30" s="6">
        <f>+SUM(B27:B29)</f>
        <v>1</v>
      </c>
      <c r="C30" s="6">
        <f>+SUM(C27:C29)</f>
        <v>1</v>
      </c>
      <c r="D30" s="6">
        <f>+SUM(D27:D29)</f>
        <v>1</v>
      </c>
      <c r="E30" s="9"/>
    </row>
    <row r="32" spans="1:10" x14ac:dyDescent="0.25">
      <c r="A32" s="2" t="s">
        <v>26</v>
      </c>
      <c r="B32" s="3">
        <v>1</v>
      </c>
      <c r="C32" s="3">
        <v>2</v>
      </c>
      <c r="D32" s="3">
        <v>3</v>
      </c>
      <c r="F32" s="11" t="s">
        <v>11</v>
      </c>
      <c r="G32" s="11" t="s">
        <v>12</v>
      </c>
      <c r="J32" s="11" t="s">
        <v>13</v>
      </c>
    </row>
    <row r="33" spans="1:10" x14ac:dyDescent="0.25">
      <c r="A33" s="3">
        <v>1</v>
      </c>
      <c r="B33" s="12">
        <f t="shared" ref="B33:D35" si="2">+B18</f>
        <v>1</v>
      </c>
      <c r="C33" s="12">
        <f t="shared" si="2"/>
        <v>3</v>
      </c>
      <c r="D33" s="12">
        <f t="shared" si="2"/>
        <v>3</v>
      </c>
      <c r="F33" s="10">
        <f>+G27</f>
        <v>0.60000000000000009</v>
      </c>
      <c r="G33" s="13">
        <f>+(B33*$F$33)+C33*$F$34+D33*$F$35</f>
        <v>1.8000000000000003</v>
      </c>
      <c r="J33" s="14">
        <f>+G33/F33</f>
        <v>3</v>
      </c>
    </row>
    <row r="34" spans="1:10" x14ac:dyDescent="0.25">
      <c r="A34" s="3">
        <v>2</v>
      </c>
      <c r="B34" s="12">
        <f t="shared" si="2"/>
        <v>0.33333333333333331</v>
      </c>
      <c r="C34" s="12">
        <f t="shared" si="2"/>
        <v>1</v>
      </c>
      <c r="D34" s="12">
        <f t="shared" si="2"/>
        <v>1</v>
      </c>
      <c r="F34" s="10">
        <f>+G28</f>
        <v>0.20000000000000004</v>
      </c>
      <c r="G34" s="13">
        <f t="shared" ref="G34:G35" si="3">+(B34*$F$33)+C34*$F$34+D34*$F$35</f>
        <v>0.60000000000000009</v>
      </c>
      <c r="J34" s="14">
        <f t="shared" ref="J34:J35" si="4">+G34/F34</f>
        <v>3</v>
      </c>
    </row>
    <row r="35" spans="1:10" x14ac:dyDescent="0.25">
      <c r="A35" s="3">
        <v>3</v>
      </c>
      <c r="B35" s="12">
        <f t="shared" si="2"/>
        <v>0.33333333333333331</v>
      </c>
      <c r="C35" s="12">
        <f t="shared" si="2"/>
        <v>1</v>
      </c>
      <c r="D35" s="12">
        <f t="shared" si="2"/>
        <v>1</v>
      </c>
      <c r="F35" s="10">
        <f>+G29</f>
        <v>0.20000000000000004</v>
      </c>
      <c r="G35" s="13">
        <f t="shared" si="3"/>
        <v>0.60000000000000009</v>
      </c>
      <c r="J35" s="14">
        <f t="shared" si="4"/>
        <v>3</v>
      </c>
    </row>
    <row r="36" spans="1:10" x14ac:dyDescent="0.25">
      <c r="A36" s="3" t="s">
        <v>7</v>
      </c>
      <c r="B36" s="6">
        <f>+SUM(B33:B35)</f>
        <v>1.6666666666666665</v>
      </c>
      <c r="C36" s="6">
        <f>+SUM(C33:C35)</f>
        <v>5</v>
      </c>
      <c r="D36" s="6">
        <f>+SUM(D33:D35)</f>
        <v>5</v>
      </c>
      <c r="I36" s="15" t="s">
        <v>14</v>
      </c>
      <c r="J36" s="16">
        <f>+AVERAGE(J33:J35)</f>
        <v>3</v>
      </c>
    </row>
    <row r="39" spans="1:10" x14ac:dyDescent="0.25">
      <c r="B39" s="4" t="s">
        <v>17</v>
      </c>
      <c r="C39" s="4" t="s">
        <v>18</v>
      </c>
      <c r="D39" s="17" t="s">
        <v>15</v>
      </c>
      <c r="E39" s="17">
        <f>+(J36-3)/2</f>
        <v>0</v>
      </c>
    </row>
    <row r="40" spans="1:10" x14ac:dyDescent="0.25">
      <c r="B40" s="4">
        <v>1</v>
      </c>
      <c r="C40" s="4">
        <v>0</v>
      </c>
      <c r="D40" s="17" t="s">
        <v>16</v>
      </c>
      <c r="E40" s="17">
        <f>+E39/C42</f>
        <v>0</v>
      </c>
      <c r="F40" s="18" t="str">
        <f>IF(E40&gt;0.1,"ERROR","OK")</f>
        <v>OK</v>
      </c>
    </row>
    <row r="41" spans="1:10" x14ac:dyDescent="0.25">
      <c r="B41" s="4">
        <v>2</v>
      </c>
      <c r="C41" s="4">
        <v>0</v>
      </c>
    </row>
    <row r="42" spans="1:10" x14ac:dyDescent="0.25">
      <c r="B42" s="4">
        <v>3</v>
      </c>
      <c r="C42" s="4">
        <v>0.57999999999999996</v>
      </c>
    </row>
    <row r="43" spans="1:10" x14ac:dyDescent="0.25">
      <c r="B43" s="4">
        <v>4</v>
      </c>
      <c r="C43" s="4">
        <v>0.89</v>
      </c>
    </row>
    <row r="44" spans="1:10" x14ac:dyDescent="0.25">
      <c r="B44" s="4">
        <v>5</v>
      </c>
      <c r="C44" s="11">
        <v>1.1100000000000001</v>
      </c>
    </row>
    <row r="45" spans="1:10" x14ac:dyDescent="0.25">
      <c r="B45" s="4">
        <v>6</v>
      </c>
      <c r="C45" s="11">
        <v>1.24</v>
      </c>
    </row>
    <row r="46" spans="1:10" x14ac:dyDescent="0.25">
      <c r="B46" s="4">
        <v>7</v>
      </c>
      <c r="C46" s="11">
        <v>1.32</v>
      </c>
    </row>
    <row r="47" spans="1:10" x14ac:dyDescent="0.25">
      <c r="B47" s="4">
        <v>8</v>
      </c>
      <c r="C47" s="11">
        <v>1.4</v>
      </c>
    </row>
    <row r="48" spans="1:10" x14ac:dyDescent="0.25">
      <c r="B48" s="4">
        <v>9</v>
      </c>
      <c r="C48" s="11">
        <v>1.45</v>
      </c>
    </row>
    <row r="49" spans="1:7" x14ac:dyDescent="0.25">
      <c r="B49" s="4">
        <v>10</v>
      </c>
      <c r="C49" s="11">
        <v>1.49</v>
      </c>
    </row>
    <row r="51" spans="1:7" x14ac:dyDescent="0.25">
      <c r="A51" s="19" t="s">
        <v>19</v>
      </c>
    </row>
    <row r="52" spans="1:7" x14ac:dyDescent="0.25">
      <c r="A52" s="20"/>
    </row>
    <row r="53" spans="1:7" x14ac:dyDescent="0.25">
      <c r="A53" s="19" t="s">
        <v>20</v>
      </c>
      <c r="B53" s="10">
        <f>+($B33*B$33)+($C33*B$34)+($D33*B$35)</f>
        <v>3</v>
      </c>
      <c r="C53" s="10">
        <f t="shared" ref="C53:D53" si="5">+($B33*C$33)+($C33*C$34)+($D33*C$35)</f>
        <v>9</v>
      </c>
      <c r="D53" s="10">
        <f t="shared" si="5"/>
        <v>9</v>
      </c>
      <c r="F53" s="10">
        <f>+SUM(B53:D53)</f>
        <v>21</v>
      </c>
      <c r="G53" s="4">
        <f>+F53/$F$56</f>
        <v>0.6</v>
      </c>
    </row>
    <row r="54" spans="1:7" x14ac:dyDescent="0.25">
      <c r="B54" s="10">
        <f t="shared" ref="B54:D55" si="6">+($B34*B$33)+($C34*B$34)+($D34*B$35)</f>
        <v>1</v>
      </c>
      <c r="C54" s="10">
        <f t="shared" si="6"/>
        <v>3</v>
      </c>
      <c r="D54" s="10">
        <f t="shared" si="6"/>
        <v>3</v>
      </c>
      <c r="F54" s="10">
        <f>+SUM(B54:D54)</f>
        <v>7</v>
      </c>
      <c r="G54" s="4">
        <f>+F54/$F$56</f>
        <v>0.2</v>
      </c>
    </row>
    <row r="55" spans="1:7" x14ac:dyDescent="0.25">
      <c r="B55" s="10">
        <f t="shared" si="6"/>
        <v>1</v>
      </c>
      <c r="C55" s="10">
        <f t="shared" si="6"/>
        <v>3</v>
      </c>
      <c r="D55" s="10">
        <f t="shared" si="6"/>
        <v>3</v>
      </c>
      <c r="F55" s="10">
        <f>+SUM(B55:D55)</f>
        <v>7</v>
      </c>
      <c r="G55" s="4">
        <f>+F55/$F$56</f>
        <v>0.2</v>
      </c>
    </row>
    <row r="56" spans="1:7" x14ac:dyDescent="0.25">
      <c r="E56" s="7" t="s">
        <v>7</v>
      </c>
      <c r="F56" s="21">
        <f>+SUM(F53:F55)</f>
        <v>35</v>
      </c>
      <c r="G56" s="21">
        <f>+SUM(G53:G55)</f>
        <v>1</v>
      </c>
    </row>
    <row r="59" spans="1:7" x14ac:dyDescent="0.25">
      <c r="A59" s="19" t="s">
        <v>21</v>
      </c>
      <c r="B59" s="10">
        <f>+($B53*B$53)+($C53*B$54)+($D53*B$55)</f>
        <v>27</v>
      </c>
      <c r="C59" s="10">
        <f t="shared" ref="C59:D59" si="7">+($B53*C$53)+($C53*C$54)+($D53*C$55)</f>
        <v>81</v>
      </c>
      <c r="D59" s="10">
        <f t="shared" si="7"/>
        <v>81</v>
      </c>
      <c r="F59" s="10">
        <f>+SUM(B59:D59)</f>
        <v>189</v>
      </c>
      <c r="G59" s="4">
        <f>+F59/$F$62</f>
        <v>0.6</v>
      </c>
    </row>
    <row r="60" spans="1:7" x14ac:dyDescent="0.25">
      <c r="B60" s="10">
        <f t="shared" ref="B60:D61" si="8">+($B54*B$53)+($C54*B$54)+($D54*B$55)</f>
        <v>9</v>
      </c>
      <c r="C60" s="10">
        <f t="shared" si="8"/>
        <v>27</v>
      </c>
      <c r="D60" s="10">
        <f t="shared" si="8"/>
        <v>27</v>
      </c>
      <c r="F60" s="10">
        <f>+SUM(B60:D60)</f>
        <v>63</v>
      </c>
      <c r="G60" s="4">
        <f>+F60/$F$62</f>
        <v>0.2</v>
      </c>
    </row>
    <row r="61" spans="1:7" x14ac:dyDescent="0.25">
      <c r="B61" s="10">
        <f t="shared" si="8"/>
        <v>9</v>
      </c>
      <c r="C61" s="10">
        <f t="shared" si="8"/>
        <v>27</v>
      </c>
      <c r="D61" s="10">
        <f t="shared" si="8"/>
        <v>27</v>
      </c>
      <c r="F61" s="10">
        <f>+SUM(B61:D61)</f>
        <v>63</v>
      </c>
      <c r="G61" s="4">
        <f>+F61/$F$62</f>
        <v>0.2</v>
      </c>
    </row>
    <row r="62" spans="1:7" x14ac:dyDescent="0.25">
      <c r="E62" s="7" t="s">
        <v>7</v>
      </c>
      <c r="F62" s="21">
        <f>+SUM(F59:F61)</f>
        <v>315</v>
      </c>
      <c r="G62" s="21">
        <f>+SUM(G59:G61)</f>
        <v>1</v>
      </c>
    </row>
    <row r="65" spans="1:7" x14ac:dyDescent="0.25">
      <c r="A65" s="19" t="s">
        <v>22</v>
      </c>
      <c r="B65" s="10">
        <f>+($B59*B$59)+($C59*B$60)+($D59*B$61)</f>
        <v>2187</v>
      </c>
      <c r="C65" s="10">
        <f t="shared" ref="C65:D65" si="9">+($B59*C$59)+($C59*C$60)+($D59*C$61)</f>
        <v>6561</v>
      </c>
      <c r="D65" s="10">
        <f t="shared" si="9"/>
        <v>6561</v>
      </c>
      <c r="F65" s="10">
        <f>+SUM(B65:D65)</f>
        <v>15309</v>
      </c>
      <c r="G65" s="4">
        <f>+F65/$F$68</f>
        <v>0.6</v>
      </c>
    </row>
    <row r="66" spans="1:7" x14ac:dyDescent="0.25">
      <c r="B66" s="10">
        <f t="shared" ref="B66:D67" si="10">+($B60*B$59)+($C60*B$60)+($D60*B$61)</f>
        <v>729</v>
      </c>
      <c r="C66" s="10">
        <f t="shared" si="10"/>
        <v>2187</v>
      </c>
      <c r="D66" s="10">
        <f t="shared" si="10"/>
        <v>2187</v>
      </c>
      <c r="F66" s="10">
        <f>+SUM(B66:D66)</f>
        <v>5103</v>
      </c>
      <c r="G66" s="4">
        <f>+F66/$F$68</f>
        <v>0.2</v>
      </c>
    </row>
    <row r="67" spans="1:7" x14ac:dyDescent="0.25">
      <c r="B67" s="10">
        <f t="shared" si="10"/>
        <v>729</v>
      </c>
      <c r="C67" s="10">
        <f t="shared" si="10"/>
        <v>2187</v>
      </c>
      <c r="D67" s="10">
        <f t="shared" si="10"/>
        <v>2187</v>
      </c>
      <c r="F67" s="10">
        <f>+SUM(B67:D67)</f>
        <v>5103</v>
      </c>
      <c r="G67" s="4">
        <f>+F67/$F$68</f>
        <v>0.2</v>
      </c>
    </row>
    <row r="68" spans="1:7" x14ac:dyDescent="0.25">
      <c r="E68" s="7" t="s">
        <v>7</v>
      </c>
      <c r="F68" s="21">
        <f>+SUM(F65:F67)</f>
        <v>25515</v>
      </c>
      <c r="G68" s="21">
        <f>+SUM(G65:G67)</f>
        <v>1</v>
      </c>
    </row>
    <row r="71" spans="1:7" x14ac:dyDescent="0.25">
      <c r="A71" s="19" t="s">
        <v>23</v>
      </c>
      <c r="B71" s="10">
        <f>+($B65*B$65)+($C65*B$66)+($D65*B$67)</f>
        <v>14348907</v>
      </c>
      <c r="C71" s="10">
        <f t="shared" ref="C71:D71" si="11">+($B65*C$65)+($C65*C$66)+($D65*C$67)</f>
        <v>43046721</v>
      </c>
      <c r="D71" s="10">
        <f t="shared" si="11"/>
        <v>43046721</v>
      </c>
      <c r="F71" s="10">
        <f>+SUM(B71:D71)</f>
        <v>100442349</v>
      </c>
      <c r="G71" s="4">
        <f>+F71/$F$74</f>
        <v>0.6</v>
      </c>
    </row>
    <row r="72" spans="1:7" x14ac:dyDescent="0.25">
      <c r="B72" s="10">
        <f t="shared" ref="B72:D73" si="12">+($B66*B$65)+($C66*B$66)+($D66*B$67)</f>
        <v>4782969</v>
      </c>
      <c r="C72" s="10">
        <f t="shared" si="12"/>
        <v>14348907</v>
      </c>
      <c r="D72" s="10">
        <f t="shared" si="12"/>
        <v>14348907</v>
      </c>
      <c r="F72" s="10">
        <f>+SUM(B72:D72)</f>
        <v>33480783</v>
      </c>
      <c r="G72" s="4">
        <f>+F72/$F$74</f>
        <v>0.2</v>
      </c>
    </row>
    <row r="73" spans="1:7" x14ac:dyDescent="0.25">
      <c r="B73" s="10">
        <f t="shared" si="12"/>
        <v>4782969</v>
      </c>
      <c r="C73" s="10">
        <f t="shared" si="12"/>
        <v>14348907</v>
      </c>
      <c r="D73" s="10">
        <f t="shared" si="12"/>
        <v>14348907</v>
      </c>
      <c r="F73" s="10">
        <f>+SUM(B73:D73)</f>
        <v>33480783</v>
      </c>
      <c r="G73" s="4">
        <f>+F73/$F$74</f>
        <v>0.2</v>
      </c>
    </row>
    <row r="74" spans="1:7" x14ac:dyDescent="0.25">
      <c r="E74" s="7" t="s">
        <v>7</v>
      </c>
      <c r="F74" s="21">
        <f>+SUM(F71:F73)</f>
        <v>167403915</v>
      </c>
      <c r="G74" s="21">
        <f>+SUM(G71:G73)</f>
        <v>1</v>
      </c>
    </row>
    <row r="77" spans="1:7" x14ac:dyDescent="0.25">
      <c r="A77" s="19" t="s">
        <v>24</v>
      </c>
      <c r="B77" s="22">
        <f>+($B71*B$71)+($C71*B$72)+($D71*B$73)</f>
        <v>617673396283947</v>
      </c>
      <c r="C77" s="22">
        <f t="shared" ref="C77:D77" si="13">+($B71*C$71)+($C71*C$72)+($D71*C$73)</f>
        <v>1853020188851841</v>
      </c>
      <c r="D77" s="22">
        <f t="shared" si="13"/>
        <v>1853020188851841</v>
      </c>
      <c r="F77" s="22">
        <f>+SUM(B77:D77)</f>
        <v>4323713773987629</v>
      </c>
      <c r="G77" s="4">
        <f>+F77/$F$80</f>
        <v>0.6</v>
      </c>
    </row>
    <row r="78" spans="1:7" x14ac:dyDescent="0.25">
      <c r="B78" s="22">
        <f t="shared" ref="B78:D79" si="14">+($B72*B$71)+($C72*B$72)+($D72*B$73)</f>
        <v>205891132094649</v>
      </c>
      <c r="C78" s="22">
        <f t="shared" si="14"/>
        <v>617673396283947</v>
      </c>
      <c r="D78" s="22">
        <f t="shared" si="14"/>
        <v>617673396283947</v>
      </c>
      <c r="F78" s="22">
        <f>+SUM(B78:D78)</f>
        <v>1441237924662543</v>
      </c>
      <c r="G78" s="4">
        <f>+F78/$F$80</f>
        <v>0.2</v>
      </c>
    </row>
    <row r="79" spans="1:7" x14ac:dyDescent="0.25">
      <c r="B79" s="22">
        <f t="shared" si="14"/>
        <v>205891132094649</v>
      </c>
      <c r="C79" s="22">
        <f t="shared" si="14"/>
        <v>617673396283947</v>
      </c>
      <c r="D79" s="22">
        <f t="shared" si="14"/>
        <v>617673396283947</v>
      </c>
      <c r="F79" s="22">
        <f>+SUM(B79:D79)</f>
        <v>1441237924662543</v>
      </c>
      <c r="G79" s="4">
        <f>+F79/$F$80</f>
        <v>0.2</v>
      </c>
    </row>
    <row r="80" spans="1:7" x14ac:dyDescent="0.25">
      <c r="E80" s="7" t="s">
        <v>7</v>
      </c>
      <c r="F80" s="24">
        <f>+SUM(F77:F79)</f>
        <v>7206189623312715</v>
      </c>
      <c r="G80" s="21">
        <f>+SUM(G77:G79)</f>
        <v>1</v>
      </c>
    </row>
    <row r="83" spans="1:7" x14ac:dyDescent="0.25">
      <c r="A83" s="19" t="s">
        <v>25</v>
      </c>
      <c r="B83" s="22">
        <f>+($B77*B$77)+($C77*B$78)+($D77*B$79)</f>
        <v>1.1445612734308376E+30</v>
      </c>
      <c r="C83" s="22">
        <f t="shared" ref="C83:D83" si="15">+($B77*C$77)+($C77*C$78)+($D77*C$79)</f>
        <v>3.4336838202925124E+30</v>
      </c>
      <c r="D83" s="22">
        <f t="shared" si="15"/>
        <v>3.4336838202925124E+30</v>
      </c>
      <c r="F83" s="22">
        <f>+SUM(B83:D83)</f>
        <v>8.0119289140158633E+30</v>
      </c>
      <c r="G83" s="4">
        <f>+F83/$F$86</f>
        <v>0.60000000000000009</v>
      </c>
    </row>
    <row r="84" spans="1:7" x14ac:dyDescent="0.25">
      <c r="B84" s="22">
        <f t="shared" ref="B84:D85" si="16">+($B78*B$77)+($C78*B$78)+($D78*B$79)</f>
        <v>3.8152042447694579E+29</v>
      </c>
      <c r="C84" s="22">
        <f t="shared" si="16"/>
        <v>1.1445612734308376E+30</v>
      </c>
      <c r="D84" s="22">
        <f t="shared" si="16"/>
        <v>1.1445612734308376E+30</v>
      </c>
      <c r="F84" s="22">
        <f>+SUM(B84:D84)</f>
        <v>2.6706429713386207E+30</v>
      </c>
      <c r="G84" s="4">
        <f>+F84/$F$86</f>
        <v>0.19999999999999998</v>
      </c>
    </row>
    <row r="85" spans="1:7" x14ac:dyDescent="0.25">
      <c r="B85" s="22">
        <f t="shared" si="16"/>
        <v>3.8152042447694579E+29</v>
      </c>
      <c r="C85" s="22">
        <f t="shared" si="16"/>
        <v>1.1445612734308376E+30</v>
      </c>
      <c r="D85" s="22">
        <f t="shared" si="16"/>
        <v>1.1445612734308376E+30</v>
      </c>
      <c r="F85" s="22">
        <f>+SUM(B85:D85)</f>
        <v>2.6706429713386207E+30</v>
      </c>
      <c r="G85" s="4">
        <f>+F85/$F$86</f>
        <v>0.19999999999999998</v>
      </c>
    </row>
    <row r="86" spans="1:7" x14ac:dyDescent="0.25">
      <c r="E86" s="7" t="s">
        <v>7</v>
      </c>
      <c r="F86" s="24">
        <f>+SUM(F83:F85)</f>
        <v>1.3353214856693105E+31</v>
      </c>
      <c r="G86" s="21">
        <f>+SUM(G83:G85)</f>
        <v>1</v>
      </c>
    </row>
  </sheetData>
  <mergeCells count="6">
    <mergeCell ref="B6:E6"/>
    <mergeCell ref="A2:A3"/>
    <mergeCell ref="B1:E1"/>
    <mergeCell ref="B2:E3"/>
    <mergeCell ref="B4:E4"/>
    <mergeCell ref="B5:E5"/>
  </mergeCells>
  <conditionalFormatting sqref="E40">
    <cfRule type="cellIs" dxfId="7" priority="3" operator="lessThan">
      <formula>0.1</formula>
    </cfRule>
    <cfRule type="cellIs" dxfId="6" priority="4" operator="lessThan">
      <formula>0.1</formula>
    </cfRule>
  </conditionalFormatting>
  <conditionalFormatting sqref="E18: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{A6C968ED-5DFD-47C2-B9E1-798F9FFCB388}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C968ED-5DFD-47C2-B9E1-798F9FFCB38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0634-9357-4DD7-8F66-A001C0B53EAF}">
  <sheetPr>
    <tabColor theme="4" tint="0.39997558519241921"/>
  </sheetPr>
  <dimension ref="A1:J86"/>
  <sheetViews>
    <sheetView topLeftCell="B7" workbookViewId="0">
      <selection activeCell="F24" sqref="F24"/>
    </sheetView>
  </sheetViews>
  <sheetFormatPr baseColWidth="10" defaultRowHeight="15" x14ac:dyDescent="0.25"/>
  <cols>
    <col min="1" max="1" width="39.28515625" customWidth="1"/>
    <col min="2" max="2" width="36.7109375" customWidth="1"/>
    <col min="3" max="3" width="30.28515625" customWidth="1"/>
    <col min="4" max="4" width="25.85546875" customWidth="1"/>
    <col min="6" max="6" width="64.5703125" customWidth="1"/>
    <col min="7" max="7" width="55.140625" customWidth="1"/>
  </cols>
  <sheetData>
    <row r="1" spans="1:7" x14ac:dyDescent="0.25">
      <c r="A1" s="28" t="s">
        <v>32</v>
      </c>
      <c r="B1" s="63" t="s">
        <v>63</v>
      </c>
      <c r="C1" s="63"/>
      <c r="D1" s="63"/>
    </row>
    <row r="2" spans="1:7" ht="15" customHeight="1" x14ac:dyDescent="0.25">
      <c r="A2" s="62" t="s">
        <v>33</v>
      </c>
      <c r="B2" s="65" t="s">
        <v>64</v>
      </c>
      <c r="C2" s="65"/>
      <c r="D2" s="65"/>
    </row>
    <row r="3" spans="1:7" x14ac:dyDescent="0.25">
      <c r="A3" s="62"/>
      <c r="B3" s="65"/>
      <c r="C3" s="65"/>
      <c r="D3" s="65"/>
    </row>
    <row r="4" spans="1:7" x14ac:dyDescent="0.25">
      <c r="A4" s="28" t="s">
        <v>34</v>
      </c>
      <c r="B4" s="63" t="s">
        <v>49</v>
      </c>
      <c r="C4" s="63"/>
      <c r="D4" s="63"/>
    </row>
    <row r="5" spans="1:7" x14ac:dyDescent="0.25">
      <c r="A5" s="28" t="s">
        <v>36</v>
      </c>
      <c r="B5" s="64" t="s">
        <v>65</v>
      </c>
      <c r="C5" s="64"/>
      <c r="D5" s="64"/>
    </row>
    <row r="6" spans="1:7" ht="75.75" customHeight="1" x14ac:dyDescent="0.25">
      <c r="A6" s="34" t="s">
        <v>37</v>
      </c>
      <c r="B6" s="65" t="s">
        <v>66</v>
      </c>
      <c r="C6" s="65"/>
      <c r="D6" s="65"/>
    </row>
    <row r="7" spans="1:7" x14ac:dyDescent="0.25">
      <c r="E7" s="41"/>
    </row>
    <row r="8" spans="1:7" x14ac:dyDescent="0.25">
      <c r="A8" t="s">
        <v>0</v>
      </c>
      <c r="B8" t="s">
        <v>67</v>
      </c>
      <c r="C8" t="s">
        <v>43</v>
      </c>
      <c r="E8" s="40"/>
      <c r="F8" s="2" t="s">
        <v>26</v>
      </c>
      <c r="G8" s="35" t="s">
        <v>68</v>
      </c>
    </row>
    <row r="9" spans="1:7" x14ac:dyDescent="0.25">
      <c r="A9" s="29">
        <v>1</v>
      </c>
      <c r="B9" t="s">
        <v>50</v>
      </c>
      <c r="C9" t="s">
        <v>2</v>
      </c>
      <c r="E9" s="39"/>
      <c r="F9" s="4">
        <v>1</v>
      </c>
      <c r="G9" s="37" t="s">
        <v>51</v>
      </c>
    </row>
    <row r="10" spans="1:7" x14ac:dyDescent="0.25">
      <c r="A10" s="30">
        <v>3</v>
      </c>
      <c r="B10" t="s">
        <v>51</v>
      </c>
      <c r="C10" t="s">
        <v>3</v>
      </c>
      <c r="E10" s="39"/>
      <c r="F10" s="4">
        <v>2</v>
      </c>
      <c r="G10" s="37" t="s">
        <v>53</v>
      </c>
    </row>
    <row r="11" spans="1:7" x14ac:dyDescent="0.25">
      <c r="A11" s="31">
        <v>5</v>
      </c>
      <c r="B11" t="s">
        <v>52</v>
      </c>
      <c r="C11" t="s">
        <v>4</v>
      </c>
      <c r="E11" s="39"/>
      <c r="F11" s="4">
        <v>3</v>
      </c>
      <c r="G11" s="37" t="s">
        <v>52</v>
      </c>
    </row>
    <row r="12" spans="1:7" x14ac:dyDescent="0.25">
      <c r="A12" s="32">
        <v>7</v>
      </c>
      <c r="B12" t="s">
        <v>53</v>
      </c>
      <c r="C12" t="s">
        <v>5</v>
      </c>
      <c r="E12" s="39"/>
    </row>
    <row r="13" spans="1:7" x14ac:dyDescent="0.25">
      <c r="A13" s="33">
        <v>9</v>
      </c>
      <c r="B13" t="s">
        <v>54</v>
      </c>
      <c r="C13" t="s">
        <v>6</v>
      </c>
      <c r="E13" s="39"/>
    </row>
    <row r="17" spans="1:10" x14ac:dyDescent="0.25">
      <c r="A17" s="2" t="s">
        <v>26</v>
      </c>
      <c r="B17" s="3">
        <v>1</v>
      </c>
      <c r="C17" s="3">
        <v>2</v>
      </c>
      <c r="D17" s="3">
        <v>3</v>
      </c>
      <c r="E17" s="3" t="s">
        <v>8</v>
      </c>
    </row>
    <row r="18" spans="1:10" x14ac:dyDescent="0.25">
      <c r="A18" s="3">
        <v>1</v>
      </c>
      <c r="B18" s="23">
        <v>1</v>
      </c>
      <c r="C18" s="12">
        <v>0.14285714285714285</v>
      </c>
      <c r="D18" s="12">
        <v>0.33333333333333331</v>
      </c>
      <c r="E18" s="49">
        <f>+G83</f>
        <v>8.7946208819056015E-2</v>
      </c>
    </row>
    <row r="19" spans="1:10" x14ac:dyDescent="0.25">
      <c r="A19" s="3">
        <v>2</v>
      </c>
      <c r="B19" s="5">
        <f>1/C18</f>
        <v>7</v>
      </c>
      <c r="C19" s="23">
        <v>1</v>
      </c>
      <c r="D19" s="12">
        <v>3</v>
      </c>
      <c r="E19" s="49">
        <f>+G84</f>
        <v>0.66941686944898782</v>
      </c>
    </row>
    <row r="20" spans="1:10" x14ac:dyDescent="0.25">
      <c r="A20" s="3">
        <v>3</v>
      </c>
      <c r="B20" s="5">
        <f>1/D18</f>
        <v>3</v>
      </c>
      <c r="C20" s="5">
        <f>1/D19</f>
        <v>0.33333333333333331</v>
      </c>
      <c r="D20" s="23">
        <v>1</v>
      </c>
      <c r="E20" s="49">
        <f>+G85</f>
        <v>0.2426369217319562</v>
      </c>
    </row>
    <row r="21" spans="1:10" x14ac:dyDescent="0.25">
      <c r="A21" s="3" t="s">
        <v>7</v>
      </c>
      <c r="B21" s="6">
        <f>+SUM(B18:B20)</f>
        <v>11</v>
      </c>
      <c r="C21" s="6">
        <f>+SUM(C18:C20)</f>
        <v>1.4761904761904761</v>
      </c>
      <c r="D21" s="6">
        <f>+SUM(D18:D20)</f>
        <v>4.3333333333333339</v>
      </c>
      <c r="E21" s="6">
        <f>+SUM(E18:E20)</f>
        <v>1</v>
      </c>
    </row>
    <row r="24" spans="1:10" x14ac:dyDescent="0.25">
      <c r="A24" t="s">
        <v>9</v>
      </c>
    </row>
    <row r="26" spans="1:10" x14ac:dyDescent="0.25">
      <c r="A26" s="2" t="s">
        <v>26</v>
      </c>
      <c r="B26" s="3">
        <v>1</v>
      </c>
      <c r="C26" s="3">
        <v>2</v>
      </c>
      <c r="D26" s="3">
        <v>3</v>
      </c>
      <c r="E26" s="8"/>
      <c r="F26" s="11" t="s">
        <v>10</v>
      </c>
      <c r="G26" s="11" t="s">
        <v>11</v>
      </c>
    </row>
    <row r="27" spans="1:10" x14ac:dyDescent="0.25">
      <c r="A27" s="3">
        <v>1</v>
      </c>
      <c r="B27" s="10">
        <f t="shared" ref="B27:D29" si="0">+B18/B$21</f>
        <v>9.0909090909090912E-2</v>
      </c>
      <c r="C27" s="10">
        <f t="shared" si="0"/>
        <v>9.6774193548387094E-2</v>
      </c>
      <c r="D27" s="10">
        <f t="shared" si="0"/>
        <v>7.6923076923076913E-2</v>
      </c>
      <c r="E27" s="9"/>
      <c r="F27" s="10">
        <f>+SUM(B27:D27)</f>
        <v>0.26460636138055493</v>
      </c>
      <c r="G27" s="10">
        <f>+AVERAGE(B27:D27)</f>
        <v>8.8202120460184982E-2</v>
      </c>
    </row>
    <row r="28" spans="1:10" x14ac:dyDescent="0.25">
      <c r="A28" s="3">
        <v>2</v>
      </c>
      <c r="B28" s="10">
        <f t="shared" si="0"/>
        <v>0.63636363636363635</v>
      </c>
      <c r="C28" s="10">
        <f t="shared" si="0"/>
        <v>0.67741935483870974</v>
      </c>
      <c r="D28" s="10">
        <f t="shared" si="0"/>
        <v>0.69230769230769218</v>
      </c>
      <c r="E28" s="9"/>
      <c r="F28" s="10">
        <f>+SUM(B28:D28)</f>
        <v>2.0060906835100383</v>
      </c>
      <c r="G28" s="10">
        <f>+AVERAGE(B28:D28)</f>
        <v>0.66869689450334613</v>
      </c>
    </row>
    <row r="29" spans="1:10" x14ac:dyDescent="0.25">
      <c r="A29" s="3">
        <v>3</v>
      </c>
      <c r="B29" s="10">
        <f t="shared" si="0"/>
        <v>0.27272727272727271</v>
      </c>
      <c r="C29" s="10">
        <f t="shared" si="0"/>
        <v>0.22580645161290325</v>
      </c>
      <c r="D29" s="10">
        <f t="shared" si="0"/>
        <v>0.23076923076923073</v>
      </c>
      <c r="E29" s="9"/>
      <c r="F29" s="10">
        <f>+SUM(B29:D29)</f>
        <v>0.72930295510940668</v>
      </c>
      <c r="G29" s="10">
        <f>+AVERAGE(B29:D29)</f>
        <v>0.2431009850364689</v>
      </c>
    </row>
    <row r="30" spans="1:10" x14ac:dyDescent="0.25">
      <c r="A30" s="3" t="s">
        <v>7</v>
      </c>
      <c r="B30" s="6">
        <f>+SUM(B27:B29)</f>
        <v>1</v>
      </c>
      <c r="C30" s="6">
        <f>+SUM(C27:C29)</f>
        <v>1</v>
      </c>
      <c r="D30" s="6">
        <f>+SUM(D27:D29)</f>
        <v>0.99999999999999978</v>
      </c>
      <c r="E30" s="9"/>
    </row>
    <row r="32" spans="1:10" x14ac:dyDescent="0.25">
      <c r="A32" s="2" t="s">
        <v>26</v>
      </c>
      <c r="B32" s="3">
        <v>1</v>
      </c>
      <c r="C32" s="3">
        <v>2</v>
      </c>
      <c r="D32" s="3">
        <v>3</v>
      </c>
      <c r="F32" s="11" t="s">
        <v>11</v>
      </c>
      <c r="G32" s="11" t="s">
        <v>12</v>
      </c>
      <c r="J32" s="11" t="s">
        <v>13</v>
      </c>
    </row>
    <row r="33" spans="1:10" x14ac:dyDescent="0.25">
      <c r="A33" s="3">
        <v>1</v>
      </c>
      <c r="B33" s="12">
        <f t="shared" ref="B33:D35" si="1">+B18</f>
        <v>1</v>
      </c>
      <c r="C33" s="12">
        <f t="shared" si="1"/>
        <v>0.14285714285714285</v>
      </c>
      <c r="D33" s="12">
        <f t="shared" si="1"/>
        <v>0.33333333333333331</v>
      </c>
      <c r="F33" s="10">
        <f>+G27</f>
        <v>8.8202120460184982E-2</v>
      </c>
      <c r="G33" s="13">
        <f>+(B33*$F$33)+C33*$F$34+D33*$F$35</f>
        <v>0.26476390992520027</v>
      </c>
      <c r="J33" s="14">
        <f>+G33/F33</f>
        <v>3.0017862217350708</v>
      </c>
    </row>
    <row r="34" spans="1:10" x14ac:dyDescent="0.25">
      <c r="A34" s="3">
        <v>2</v>
      </c>
      <c r="B34" s="12">
        <f t="shared" si="1"/>
        <v>7</v>
      </c>
      <c r="C34" s="12">
        <f t="shared" si="1"/>
        <v>1</v>
      </c>
      <c r="D34" s="12">
        <f t="shared" si="1"/>
        <v>3</v>
      </c>
      <c r="F34" s="10">
        <f>+G28</f>
        <v>0.66869689450334613</v>
      </c>
      <c r="G34" s="13">
        <f t="shared" ref="G34:G35" si="2">+(B34*$F$33)+C34*$F$34+D34*$F$35</f>
        <v>2.0154146928340477</v>
      </c>
      <c r="J34" s="14">
        <f t="shared" ref="J34:J35" si="3">+G34/F34</f>
        <v>3.0139435511076127</v>
      </c>
    </row>
    <row r="35" spans="1:10" x14ac:dyDescent="0.25">
      <c r="A35" s="3">
        <v>3</v>
      </c>
      <c r="B35" s="12">
        <f t="shared" si="1"/>
        <v>3</v>
      </c>
      <c r="C35" s="12">
        <f t="shared" si="1"/>
        <v>0.33333333333333331</v>
      </c>
      <c r="D35" s="12">
        <f t="shared" si="1"/>
        <v>1</v>
      </c>
      <c r="F35" s="10">
        <f>+G29</f>
        <v>0.2431009850364689</v>
      </c>
      <c r="G35" s="13">
        <f t="shared" si="2"/>
        <v>0.73060631125147257</v>
      </c>
      <c r="J35" s="14">
        <f t="shared" si="3"/>
        <v>3.0053613774615942</v>
      </c>
    </row>
    <row r="36" spans="1:10" x14ac:dyDescent="0.25">
      <c r="A36" s="3" t="s">
        <v>7</v>
      </c>
      <c r="B36" s="6">
        <f>+SUM(B33:B35)</f>
        <v>11</v>
      </c>
      <c r="C36" s="6">
        <f>+SUM(C33:C35)</f>
        <v>1.4761904761904761</v>
      </c>
      <c r="D36" s="6">
        <f>+SUM(D33:D35)</f>
        <v>4.3333333333333339</v>
      </c>
      <c r="I36" s="15" t="s">
        <v>14</v>
      </c>
      <c r="J36" s="16">
        <f>+AVERAGE(J33:J35)</f>
        <v>3.0070303834347594</v>
      </c>
    </row>
    <row r="39" spans="1:10" x14ac:dyDescent="0.25">
      <c r="B39" s="4" t="s">
        <v>17</v>
      </c>
      <c r="C39" s="4" t="s">
        <v>18</v>
      </c>
      <c r="D39" s="17" t="s">
        <v>15</v>
      </c>
      <c r="E39" s="17">
        <f>+(J36-3)/2</f>
        <v>3.5151917173796843E-3</v>
      </c>
    </row>
    <row r="40" spans="1:10" x14ac:dyDescent="0.25">
      <c r="B40" s="4">
        <v>1</v>
      </c>
      <c r="C40" s="4">
        <v>0</v>
      </c>
      <c r="D40" s="17" t="s">
        <v>16</v>
      </c>
      <c r="E40" s="17">
        <f>+E39/C42</f>
        <v>6.0606753747925596E-3</v>
      </c>
      <c r="F40" s="18" t="str">
        <f>IF(E40&gt;0.1,"ERROR","OK")</f>
        <v>OK</v>
      </c>
    </row>
    <row r="41" spans="1:10" x14ac:dyDescent="0.25">
      <c r="B41" s="4">
        <v>2</v>
      </c>
      <c r="C41" s="4">
        <v>0</v>
      </c>
    </row>
    <row r="42" spans="1:10" x14ac:dyDescent="0.25">
      <c r="B42" s="4">
        <v>3</v>
      </c>
      <c r="C42" s="4">
        <v>0.57999999999999996</v>
      </c>
    </row>
    <row r="43" spans="1:10" x14ac:dyDescent="0.25">
      <c r="B43" s="4">
        <v>4</v>
      </c>
      <c r="C43" s="4">
        <v>0.89</v>
      </c>
    </row>
    <row r="44" spans="1:10" x14ac:dyDescent="0.25">
      <c r="B44" s="4">
        <v>5</v>
      </c>
      <c r="C44" s="11">
        <v>1.1100000000000001</v>
      </c>
    </row>
    <row r="45" spans="1:10" x14ac:dyDescent="0.25">
      <c r="B45" s="4">
        <v>6</v>
      </c>
      <c r="C45" s="11">
        <v>1.24</v>
      </c>
    </row>
    <row r="46" spans="1:10" x14ac:dyDescent="0.25">
      <c r="B46" s="4">
        <v>7</v>
      </c>
      <c r="C46" s="11">
        <v>1.32</v>
      </c>
    </row>
    <row r="47" spans="1:10" x14ac:dyDescent="0.25">
      <c r="B47" s="4">
        <v>8</v>
      </c>
      <c r="C47" s="11">
        <v>1.4</v>
      </c>
    </row>
    <row r="48" spans="1:10" x14ac:dyDescent="0.25">
      <c r="B48" s="4">
        <v>9</v>
      </c>
      <c r="C48" s="11">
        <v>1.45</v>
      </c>
    </row>
    <row r="49" spans="1:7" x14ac:dyDescent="0.25">
      <c r="B49" s="4">
        <v>10</v>
      </c>
      <c r="C49" s="11">
        <v>1.49</v>
      </c>
    </row>
    <row r="51" spans="1:7" x14ac:dyDescent="0.25">
      <c r="A51" s="19" t="s">
        <v>19</v>
      </c>
    </row>
    <row r="52" spans="1:7" x14ac:dyDescent="0.25">
      <c r="A52" s="20"/>
    </row>
    <row r="53" spans="1:7" x14ac:dyDescent="0.25">
      <c r="A53" s="19" t="s">
        <v>20</v>
      </c>
      <c r="B53" s="10">
        <f>+($B33*B$33)+($C33*B$34)+($D33*B$35)</f>
        <v>3</v>
      </c>
      <c r="C53" s="10">
        <f t="shared" ref="C53:D53" si="4">+($B33*C$33)+($C33*C$34)+($D33*C$35)</f>
        <v>0.3968253968253968</v>
      </c>
      <c r="D53" s="10">
        <f t="shared" si="4"/>
        <v>1.0952380952380951</v>
      </c>
      <c r="F53" s="10">
        <f>+SUM(B53:D53)</f>
        <v>4.4920634920634921</v>
      </c>
      <c r="G53" s="4">
        <f>+F53/$F$56</f>
        <v>8.7643233199132864E-2</v>
      </c>
    </row>
    <row r="54" spans="1:7" x14ac:dyDescent="0.25">
      <c r="B54" s="10">
        <f t="shared" ref="B54:D54" si="5">+($B34*B$33)+($C34*B$34)+($D34*B$35)</f>
        <v>23</v>
      </c>
      <c r="C54" s="10">
        <f t="shared" si="5"/>
        <v>3</v>
      </c>
      <c r="D54" s="10">
        <f t="shared" si="5"/>
        <v>8.3333333333333321</v>
      </c>
      <c r="F54" s="10">
        <f>+SUM(B54:D54)</f>
        <v>34.333333333333329</v>
      </c>
      <c r="G54" s="4">
        <f>+F54/$F$56</f>
        <v>0.66986683183648177</v>
      </c>
    </row>
    <row r="55" spans="1:7" x14ac:dyDescent="0.25">
      <c r="B55" s="10">
        <f t="shared" ref="B55:D55" si="6">+($B35*B$33)+($C35*B$34)+($D35*B$35)</f>
        <v>8.3333333333333321</v>
      </c>
      <c r="C55" s="10">
        <f t="shared" si="6"/>
        <v>1.0952380952380951</v>
      </c>
      <c r="D55" s="10">
        <f t="shared" si="6"/>
        <v>3</v>
      </c>
      <c r="F55" s="10">
        <f>+SUM(B55:D55)</f>
        <v>12.428571428571427</v>
      </c>
      <c r="G55" s="4">
        <f>+F55/$F$56</f>
        <v>0.24248993496438523</v>
      </c>
    </row>
    <row r="56" spans="1:7" x14ac:dyDescent="0.25">
      <c r="E56" s="7" t="s">
        <v>7</v>
      </c>
      <c r="F56" s="21">
        <f>+SUM(F53:F55)</f>
        <v>51.253968253968253</v>
      </c>
      <c r="G56" s="21">
        <f>+SUM(G53:G55)</f>
        <v>0.99999999999999978</v>
      </c>
    </row>
    <row r="59" spans="1:7" x14ac:dyDescent="0.25">
      <c r="A59" s="19" t="s">
        <v>21</v>
      </c>
      <c r="B59" s="10">
        <f>+($B53*B$53)+($C53*B$54)+($D53*B$55)</f>
        <v>27.253968253968253</v>
      </c>
      <c r="C59" s="10">
        <f t="shared" ref="C59:D59" si="7">+($B53*C$53)+($C53*C$54)+($D53*C$55)</f>
        <v>3.5804988662131514</v>
      </c>
      <c r="D59" s="10">
        <f t="shared" si="7"/>
        <v>9.8783068783068764</v>
      </c>
      <c r="F59" s="10">
        <f>+SUM(B59:D59)</f>
        <v>40.712773998488281</v>
      </c>
      <c r="G59" s="4">
        <f>+F59/$F$62</f>
        <v>8.7946914763515016E-2</v>
      </c>
    </row>
    <row r="60" spans="1:7" x14ac:dyDescent="0.25">
      <c r="B60" s="10">
        <f t="shared" ref="B60:D60" si="8">+($B54*B$53)+($C54*B$54)+($D54*B$55)</f>
        <v>207.44444444444443</v>
      </c>
      <c r="C60" s="10">
        <f t="shared" si="8"/>
        <v>27.253968253968253</v>
      </c>
      <c r="D60" s="10">
        <f t="shared" si="8"/>
        <v>75.190476190476176</v>
      </c>
      <c r="F60" s="10">
        <f>+SUM(B60:D60)</f>
        <v>309.88888888888886</v>
      </c>
      <c r="G60" s="4">
        <f>+F60/$F$62</f>
        <v>0.66941573910643992</v>
      </c>
    </row>
    <row r="61" spans="1:7" x14ac:dyDescent="0.25">
      <c r="B61" s="10">
        <f t="shared" ref="B61:D61" si="9">+($B55*B$53)+($C55*B$54)+($D55*B$55)</f>
        <v>75.190476190476176</v>
      </c>
      <c r="C61" s="10">
        <f t="shared" si="9"/>
        <v>9.8783068783068764</v>
      </c>
      <c r="D61" s="10">
        <f t="shared" si="9"/>
        <v>27.25396825396825</v>
      </c>
      <c r="F61" s="10">
        <f>+SUM(B61:D61)</f>
        <v>112.3227513227513</v>
      </c>
      <c r="G61" s="4">
        <f>+F61/$F$62</f>
        <v>0.24263734613004512</v>
      </c>
    </row>
    <row r="62" spans="1:7" x14ac:dyDescent="0.25">
      <c r="E62" s="7" t="s">
        <v>7</v>
      </c>
      <c r="F62" s="21">
        <f>+SUM(F59:F61)</f>
        <v>462.92441421012842</v>
      </c>
      <c r="G62" s="21">
        <f>+SUM(G59:G61)</f>
        <v>1</v>
      </c>
    </row>
    <row r="65" spans="1:7" x14ac:dyDescent="0.25">
      <c r="A65" s="19" t="s">
        <v>22</v>
      </c>
      <c r="B65" s="10">
        <f>+($B59*B$59)+($C59*B$60)+($D59*B$61)</f>
        <v>2228.2879818594101</v>
      </c>
      <c r="C65" s="10">
        <f t="shared" ref="C65:D65" si="10">+($B59*C$59)+($C59*C$60)+($D59*C$61)</f>
        <v>292.74655164829005</v>
      </c>
      <c r="D65" s="10">
        <f t="shared" si="10"/>
        <v>807.66553887869054</v>
      </c>
      <c r="F65" s="10">
        <f>+SUM(B65:D65)</f>
        <v>3328.7000723863903</v>
      </c>
      <c r="G65" s="4">
        <f>+F65/$F$68</f>
        <v>8.794620882285295E-2</v>
      </c>
    </row>
    <row r="66" spans="1:7" x14ac:dyDescent="0.25">
      <c r="B66" s="10">
        <f t="shared" ref="B66:D66" si="11">+($B60*B$59)+($C60*B$60)+($D60*B$61)</f>
        <v>16960.976316452503</v>
      </c>
      <c r="C66" s="10">
        <f t="shared" si="11"/>
        <v>2228.2879818594101</v>
      </c>
      <c r="D66" s="10">
        <f t="shared" si="11"/>
        <v>6147.6775846140918</v>
      </c>
      <c r="F66" s="10">
        <f>+SUM(B66:D66)</f>
        <v>25336.941882926007</v>
      </c>
      <c r="G66" s="4">
        <f>+F66/$F$68</f>
        <v>0.66941686944201306</v>
      </c>
    </row>
    <row r="67" spans="1:7" x14ac:dyDescent="0.25">
      <c r="B67" s="10">
        <f t="shared" ref="B67:D67" si="12">+($B61*B$59)+($C61*B$60)+($D61*B$61)</f>
        <v>6147.6775846140918</v>
      </c>
      <c r="C67" s="10">
        <f t="shared" si="12"/>
        <v>807.66553887869054</v>
      </c>
      <c r="D67" s="10">
        <f t="shared" si="12"/>
        <v>2228.2879818594092</v>
      </c>
      <c r="F67" s="10">
        <f>+SUM(B67:D67)</f>
        <v>9183.6311053521913</v>
      </c>
      <c r="G67" s="4">
        <f>+F67/$F$68</f>
        <v>0.24263692173513407</v>
      </c>
    </row>
    <row r="68" spans="1:7" x14ac:dyDescent="0.25">
      <c r="E68" s="7" t="s">
        <v>7</v>
      </c>
      <c r="F68" s="21">
        <f>+SUM(F65:F67)</f>
        <v>37849.273060664586</v>
      </c>
      <c r="G68" s="21">
        <f>+SUM(G65:G67)</f>
        <v>1</v>
      </c>
    </row>
    <row r="71" spans="1:7" x14ac:dyDescent="0.25">
      <c r="A71" s="19" t="s">
        <v>23</v>
      </c>
      <c r="B71" s="10">
        <f>+($B65*B$65)+($C65*B$66)+($D65*B$67)</f>
        <v>14895801.988558657</v>
      </c>
      <c r="C71" s="10">
        <f t="shared" ref="C71:D71" si="13">+($B65*C$65)+($C65*C$66)+($D65*C$67)</f>
        <v>1956970.8682295452</v>
      </c>
      <c r="D71" s="10">
        <f t="shared" si="13"/>
        <v>5399134.2408320438</v>
      </c>
      <c r="F71" s="10">
        <f>+SUM(B71:D71)</f>
        <v>22251907.097620249</v>
      </c>
      <c r="G71" s="4">
        <f>+F71/$F$74</f>
        <v>8.7946208819056029E-2</v>
      </c>
    </row>
    <row r="72" spans="1:7" x14ac:dyDescent="0.25">
      <c r="B72" s="10">
        <f t="shared" ref="B72:D72" si="14">+($B66*B$65)+($C66*B$66)+($D66*B$67)</f>
        <v>113381819.05747296</v>
      </c>
      <c r="C72" s="10">
        <f t="shared" si="14"/>
        <v>14895801.988558657</v>
      </c>
      <c r="D72" s="10">
        <f t="shared" si="14"/>
        <v>41096388.232820451</v>
      </c>
      <c r="F72" s="10">
        <f>+SUM(B72:D72)</f>
        <v>169374009.27885208</v>
      </c>
      <c r="G72" s="4">
        <f>+F72/$F$74</f>
        <v>0.66941686944898771</v>
      </c>
    </row>
    <row r="73" spans="1:7" x14ac:dyDescent="0.25">
      <c r="B73" s="10">
        <f t="shared" ref="B73:D73" si="15">+($B67*B$65)+($C67*B$66)+($D67*B$67)</f>
        <v>41096388.232820451</v>
      </c>
      <c r="C73" s="10">
        <f t="shared" si="15"/>
        <v>5399134.2408320438</v>
      </c>
      <c r="D73" s="10">
        <f t="shared" si="15"/>
        <v>14895801.988558654</v>
      </c>
      <c r="F73" s="10">
        <f>+SUM(B73:D73)</f>
        <v>61391324.462211147</v>
      </c>
      <c r="G73" s="4">
        <f>+F73/$F$74</f>
        <v>0.24263692173195617</v>
      </c>
    </row>
    <row r="74" spans="1:7" x14ac:dyDescent="0.25">
      <c r="E74" s="7" t="s">
        <v>7</v>
      </c>
      <c r="F74" s="21">
        <f>+SUM(F71:F73)</f>
        <v>253017240.83868349</v>
      </c>
      <c r="G74" s="21">
        <f>+SUM(G71:G73)</f>
        <v>0.99999999999999989</v>
      </c>
    </row>
    <row r="77" spans="1:7" x14ac:dyDescent="0.25">
      <c r="A77" s="19" t="s">
        <v>24</v>
      </c>
      <c r="B77" s="22">
        <f>+($B71*B$71)+($C71*B$72)+($D71*B$73)</f>
        <v>665654750647044.13</v>
      </c>
      <c r="C77" s="22">
        <f t="shared" ref="C77:D77" si="16">+($B71*C$71)+($C71*C$72)+($D71*C$73)</f>
        <v>87451951651575.063</v>
      </c>
      <c r="D77" s="22">
        <f t="shared" si="16"/>
        <v>241273303683243.25</v>
      </c>
      <c r="F77" s="22">
        <f>+SUM(B77:D77)</f>
        <v>994380005981862.5</v>
      </c>
      <c r="G77" s="4">
        <f>+F77/$F$80</f>
        <v>8.7946208819056043E-2</v>
      </c>
    </row>
    <row r="78" spans="1:7" x14ac:dyDescent="0.25">
      <c r="B78" s="22">
        <f t="shared" ref="B78:D78" si="17">+($B72*B$71)+($C72*B$72)+($D72*B$73)</f>
        <v>5066739377348110</v>
      </c>
      <c r="C78" s="22">
        <f t="shared" si="17"/>
        <v>665654750647044.13</v>
      </c>
      <c r="D78" s="22">
        <f t="shared" si="17"/>
        <v>1836490984683076.5</v>
      </c>
      <c r="F78" s="22">
        <f>+SUM(B78:D78)</f>
        <v>7568885112678230</v>
      </c>
      <c r="G78" s="4">
        <f>+F78/$F$80</f>
        <v>0.66941686944898771</v>
      </c>
    </row>
    <row r="79" spans="1:7" x14ac:dyDescent="0.25">
      <c r="B79" s="22">
        <f t="shared" ref="B79:D79" si="18">+($B73*B$71)+($C73*B$72)+($D73*B$73)</f>
        <v>1836490984683076.5</v>
      </c>
      <c r="C79" s="22">
        <f t="shared" si="18"/>
        <v>241273303683243.25</v>
      </c>
      <c r="D79" s="22">
        <f t="shared" si="18"/>
        <v>665654750647044</v>
      </c>
      <c r="F79" s="22">
        <f>+SUM(B79:D79)</f>
        <v>2743419039013364</v>
      </c>
      <c r="G79" s="4">
        <f>+F79/$F$80</f>
        <v>0.24263692173195625</v>
      </c>
    </row>
    <row r="80" spans="1:7" x14ac:dyDescent="0.25">
      <c r="E80" s="7" t="s">
        <v>7</v>
      </c>
      <c r="F80" s="24">
        <f>+SUM(F77:F79)</f>
        <v>1.1306684157673456E+16</v>
      </c>
      <c r="G80" s="21">
        <f>+SUM(G77:G79)</f>
        <v>1</v>
      </c>
    </row>
    <row r="83" spans="1:7" x14ac:dyDescent="0.25">
      <c r="A83" s="19" t="s">
        <v>25</v>
      </c>
      <c r="B83" s="22">
        <f>+($B77*B$77)+($C77*B$78)+($D77*B$79)</f>
        <v>1.3292887411769351E+30</v>
      </c>
      <c r="C83" s="22">
        <f t="shared" ref="C83:D83" si="19">+($B77*C$77)+($C77*C$78)+($D77*C$79)</f>
        <v>1.7463842121067965E+29</v>
      </c>
      <c r="D83" s="22">
        <f t="shared" si="19"/>
        <v>4.8181416240317349E+29</v>
      </c>
      <c r="F83" s="22">
        <f>+SUM(B83:D83)</f>
        <v>1.9857413247907883E+30</v>
      </c>
      <c r="G83" s="4">
        <f>+F83/$F$86</f>
        <v>8.7946208819056015E-2</v>
      </c>
    </row>
    <row r="84" spans="1:7" x14ac:dyDescent="0.25">
      <c r="B84" s="22">
        <f t="shared" ref="B84:D84" si="20">+($B78*B$77)+($C78*B$78)+($D78*B$79)</f>
        <v>1.0118097410466647E+31</v>
      </c>
      <c r="C84" s="22">
        <f t="shared" si="20"/>
        <v>1.3292887411769351E+30</v>
      </c>
      <c r="D84" s="22">
        <f t="shared" si="20"/>
        <v>3.6674068454242727E+30</v>
      </c>
      <c r="F84" s="22">
        <f>+SUM(B84:D84)</f>
        <v>1.5114792997067856E+31</v>
      </c>
      <c r="G84" s="4">
        <f>+F84/$F$86</f>
        <v>0.66941686944898782</v>
      </c>
    </row>
    <row r="85" spans="1:7" x14ac:dyDescent="0.25">
      <c r="B85" s="22">
        <f t="shared" ref="B85:D85" si="21">+($B79*B$77)+($C79*B$78)+($D79*B$79)</f>
        <v>3.6674068454242727E+30</v>
      </c>
      <c r="C85" s="22">
        <f t="shared" si="21"/>
        <v>4.8181416240317349E+29</v>
      </c>
      <c r="D85" s="22">
        <f t="shared" si="21"/>
        <v>1.3292887411769351E+30</v>
      </c>
      <c r="F85" s="22">
        <f>+SUM(B85:D85)</f>
        <v>5.4785097490043812E+30</v>
      </c>
      <c r="G85" s="4">
        <f>+F85/$F$86</f>
        <v>0.2426369217319562</v>
      </c>
    </row>
    <row r="86" spans="1:7" x14ac:dyDescent="0.25">
      <c r="E86" s="7" t="s">
        <v>7</v>
      </c>
      <c r="F86" s="24">
        <f>+SUM(F83:F85)</f>
        <v>2.2579044070863025E+31</v>
      </c>
      <c r="G86" s="21">
        <f>+SUM(G83:G85)</f>
        <v>1</v>
      </c>
    </row>
  </sheetData>
  <mergeCells count="6">
    <mergeCell ref="B6:D6"/>
    <mergeCell ref="B1:D1"/>
    <mergeCell ref="A2:A3"/>
    <mergeCell ref="B2:D3"/>
    <mergeCell ref="B4:D4"/>
    <mergeCell ref="B5:D5"/>
  </mergeCells>
  <conditionalFormatting sqref="E40">
    <cfRule type="cellIs" dxfId="4" priority="2" operator="lessThan">
      <formula>0.1</formula>
    </cfRule>
    <cfRule type="cellIs" dxfId="3" priority="3" operator="lessThan">
      <formula>0.1</formula>
    </cfRule>
  </conditionalFormatting>
  <conditionalFormatting sqref="E18: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{BD8B6DE2-B4C2-45A4-96B5-AC40202E0141}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B6DE2-B4C2-45A4-96B5-AC40202E01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D2ECE-34CD-4162-AF4B-1333F1DF3E2F}">
  <sheetPr>
    <tabColor theme="4" tint="0.39997558519241921"/>
  </sheetPr>
  <dimension ref="A1:J86"/>
  <sheetViews>
    <sheetView topLeftCell="A4" workbookViewId="0">
      <selection activeCell="F18" sqref="F18"/>
    </sheetView>
  </sheetViews>
  <sheetFormatPr baseColWidth="10" defaultRowHeight="15" x14ac:dyDescent="0.25"/>
  <cols>
    <col min="1" max="1" width="39.28515625" customWidth="1"/>
    <col min="2" max="2" width="36.7109375" customWidth="1"/>
    <col min="3" max="3" width="30.28515625" customWidth="1"/>
    <col min="4" max="4" width="25.85546875" customWidth="1"/>
    <col min="6" max="6" width="64.5703125" customWidth="1"/>
    <col min="7" max="7" width="55.140625" customWidth="1"/>
    <col min="8" max="8" width="18.28515625" customWidth="1"/>
  </cols>
  <sheetData>
    <row r="1" spans="1:7" x14ac:dyDescent="0.25">
      <c r="A1" s="28" t="s">
        <v>32</v>
      </c>
      <c r="B1" s="63" t="s">
        <v>39</v>
      </c>
      <c r="C1" s="63"/>
      <c r="D1" s="63"/>
      <c r="E1" s="63"/>
    </row>
    <row r="2" spans="1:7" ht="15" customHeight="1" x14ac:dyDescent="0.25">
      <c r="A2" s="62" t="s">
        <v>33</v>
      </c>
      <c r="B2" s="65" t="s">
        <v>40</v>
      </c>
      <c r="C2" s="65"/>
      <c r="D2" s="65"/>
      <c r="E2" s="65"/>
    </row>
    <row r="3" spans="1:7" x14ac:dyDescent="0.25">
      <c r="A3" s="62"/>
      <c r="B3" s="65"/>
      <c r="C3" s="65"/>
      <c r="D3" s="65"/>
      <c r="E3" s="65"/>
    </row>
    <row r="4" spans="1:7" x14ac:dyDescent="0.25">
      <c r="A4" s="28" t="s">
        <v>34</v>
      </c>
      <c r="B4" s="63" t="s">
        <v>35</v>
      </c>
      <c r="C4" s="63"/>
      <c r="D4" s="63"/>
      <c r="E4" s="63"/>
    </row>
    <row r="5" spans="1:7" x14ac:dyDescent="0.25">
      <c r="A5" s="28" t="s">
        <v>36</v>
      </c>
      <c r="B5" s="64" t="s">
        <v>41</v>
      </c>
      <c r="C5" s="64"/>
      <c r="D5" s="64"/>
      <c r="E5" s="64"/>
    </row>
    <row r="6" spans="1:7" ht="54" customHeight="1" x14ac:dyDescent="0.25">
      <c r="A6" s="34" t="s">
        <v>37</v>
      </c>
      <c r="B6" s="65" t="s">
        <v>42</v>
      </c>
      <c r="C6" s="65"/>
      <c r="D6" s="65"/>
      <c r="E6" s="65"/>
    </row>
    <row r="7" spans="1:7" x14ac:dyDescent="0.25">
      <c r="E7" s="41"/>
    </row>
    <row r="8" spans="1:7" x14ac:dyDescent="0.25">
      <c r="A8" t="s">
        <v>0</v>
      </c>
      <c r="B8" t="s">
        <v>67</v>
      </c>
      <c r="C8" t="s">
        <v>43</v>
      </c>
      <c r="E8" s="40"/>
      <c r="F8" s="2" t="s">
        <v>26</v>
      </c>
      <c r="G8" s="36" t="s">
        <v>48</v>
      </c>
    </row>
    <row r="9" spans="1:7" x14ac:dyDescent="0.25">
      <c r="A9" s="29">
        <v>1</v>
      </c>
      <c r="B9" s="1" t="s">
        <v>71</v>
      </c>
      <c r="C9" t="s">
        <v>2</v>
      </c>
      <c r="E9" s="39"/>
      <c r="F9" s="4">
        <v>1</v>
      </c>
      <c r="G9" s="4" t="s">
        <v>73</v>
      </c>
    </row>
    <row r="10" spans="1:7" x14ac:dyDescent="0.25">
      <c r="A10" s="30">
        <v>3</v>
      </c>
      <c r="B10" s="1" t="s">
        <v>47</v>
      </c>
      <c r="C10" t="s">
        <v>3</v>
      </c>
      <c r="E10" s="39"/>
      <c r="F10" s="4">
        <v>2</v>
      </c>
      <c r="G10" s="4" t="s">
        <v>75</v>
      </c>
    </row>
    <row r="11" spans="1:7" x14ac:dyDescent="0.25">
      <c r="A11" s="31">
        <v>5</v>
      </c>
      <c r="B11" s="1" t="s">
        <v>46</v>
      </c>
      <c r="C11" t="s">
        <v>4</v>
      </c>
      <c r="E11" s="39"/>
      <c r="F11" s="4">
        <v>3</v>
      </c>
      <c r="G11" s="4" t="s">
        <v>74</v>
      </c>
    </row>
    <row r="12" spans="1:7" x14ac:dyDescent="0.25">
      <c r="A12" s="32">
        <v>7</v>
      </c>
      <c r="B12" s="1" t="s">
        <v>45</v>
      </c>
      <c r="C12" t="s">
        <v>5</v>
      </c>
      <c r="E12" s="39"/>
    </row>
    <row r="13" spans="1:7" x14ac:dyDescent="0.25">
      <c r="A13" s="33">
        <v>9</v>
      </c>
      <c r="B13" s="1" t="s">
        <v>44</v>
      </c>
      <c r="C13" t="s">
        <v>6</v>
      </c>
      <c r="E13" s="39"/>
    </row>
    <row r="17" spans="1:10" x14ac:dyDescent="0.25">
      <c r="A17" s="2" t="s">
        <v>26</v>
      </c>
      <c r="B17" s="3">
        <v>1</v>
      </c>
      <c r="C17" s="3">
        <v>2</v>
      </c>
      <c r="D17" s="3">
        <v>3</v>
      </c>
      <c r="E17" s="3" t="s">
        <v>8</v>
      </c>
    </row>
    <row r="18" spans="1:10" x14ac:dyDescent="0.25">
      <c r="A18" s="3">
        <v>1</v>
      </c>
      <c r="B18" s="23">
        <v>1</v>
      </c>
      <c r="C18" s="12">
        <v>3</v>
      </c>
      <c r="D18" s="12">
        <v>5</v>
      </c>
      <c r="E18" s="49">
        <f>+G83</f>
        <v>0.63698557174475712</v>
      </c>
    </row>
    <row r="19" spans="1:10" x14ac:dyDescent="0.25">
      <c r="A19" s="3">
        <v>2</v>
      </c>
      <c r="B19" s="5">
        <f>1/C18</f>
        <v>0.33333333333333331</v>
      </c>
      <c r="C19" s="23">
        <v>1</v>
      </c>
      <c r="D19" s="12">
        <v>3</v>
      </c>
      <c r="E19" s="49">
        <f>+G84</f>
        <v>0.25828499437449498</v>
      </c>
    </row>
    <row r="20" spans="1:10" x14ac:dyDescent="0.25">
      <c r="A20" s="3">
        <v>3</v>
      </c>
      <c r="B20" s="5">
        <f>1/D18</f>
        <v>0.2</v>
      </c>
      <c r="C20" s="5">
        <f>1/D19</f>
        <v>0.33333333333333331</v>
      </c>
      <c r="D20" s="23">
        <v>1</v>
      </c>
      <c r="E20" s="49">
        <f>+G85</f>
        <v>0.10472943388074786</v>
      </c>
    </row>
    <row r="21" spans="1:10" x14ac:dyDescent="0.25">
      <c r="A21" s="3" t="s">
        <v>7</v>
      </c>
      <c r="B21" s="6">
        <f>+SUM(B18:B20)</f>
        <v>1.5333333333333332</v>
      </c>
      <c r="C21" s="6">
        <f>+SUM(C18:C20)</f>
        <v>4.333333333333333</v>
      </c>
      <c r="D21" s="6">
        <f>+SUM(D18:D20)</f>
        <v>9</v>
      </c>
      <c r="E21" s="6">
        <f>+SUM(E18:E20)</f>
        <v>1</v>
      </c>
    </row>
    <row r="24" spans="1:10" x14ac:dyDescent="0.25">
      <c r="A24" t="s">
        <v>9</v>
      </c>
    </row>
    <row r="26" spans="1:10" x14ac:dyDescent="0.25">
      <c r="A26" s="2" t="s">
        <v>26</v>
      </c>
      <c r="B26" s="3">
        <v>1</v>
      </c>
      <c r="C26" s="3">
        <v>2</v>
      </c>
      <c r="D26" s="3">
        <v>3</v>
      </c>
      <c r="E26" s="8"/>
      <c r="F26" s="11" t="s">
        <v>10</v>
      </c>
      <c r="G26" s="11" t="s">
        <v>11</v>
      </c>
    </row>
    <row r="27" spans="1:10" x14ac:dyDescent="0.25">
      <c r="A27" s="3">
        <v>1</v>
      </c>
      <c r="B27" s="10">
        <f t="shared" ref="B27:D29" si="0">+B18/B$21</f>
        <v>0.65217391304347827</v>
      </c>
      <c r="C27" s="10">
        <f t="shared" si="0"/>
        <v>0.6923076923076924</v>
      </c>
      <c r="D27" s="10">
        <f t="shared" si="0"/>
        <v>0.55555555555555558</v>
      </c>
      <c r="E27" s="9"/>
      <c r="F27" s="10">
        <f>+SUM(B27:D27)</f>
        <v>1.9000371609067261</v>
      </c>
      <c r="G27" s="10">
        <f>+AVERAGE(B27:D27)</f>
        <v>0.63334572030224201</v>
      </c>
    </row>
    <row r="28" spans="1:10" x14ac:dyDescent="0.25">
      <c r="A28" s="3">
        <v>2</v>
      </c>
      <c r="B28" s="10">
        <f t="shared" si="0"/>
        <v>0.21739130434782608</v>
      </c>
      <c r="C28" s="10">
        <f t="shared" si="0"/>
        <v>0.23076923076923078</v>
      </c>
      <c r="D28" s="10">
        <f t="shared" si="0"/>
        <v>0.33333333333333331</v>
      </c>
      <c r="E28" s="9"/>
      <c r="F28" s="10">
        <f>+SUM(B28:D28)</f>
        <v>0.78149386845039026</v>
      </c>
      <c r="G28" s="10">
        <f>+AVERAGE(B28:D28)</f>
        <v>0.26049795615013011</v>
      </c>
    </row>
    <row r="29" spans="1:10" x14ac:dyDescent="0.25">
      <c r="A29" s="3">
        <v>3</v>
      </c>
      <c r="B29" s="10">
        <f t="shared" si="0"/>
        <v>0.13043478260869568</v>
      </c>
      <c r="C29" s="10">
        <f t="shared" si="0"/>
        <v>7.6923076923076927E-2</v>
      </c>
      <c r="D29" s="10">
        <f t="shared" si="0"/>
        <v>0.1111111111111111</v>
      </c>
      <c r="E29" s="9"/>
      <c r="F29" s="10">
        <f>+SUM(B29:D29)</f>
        <v>0.31846897064288371</v>
      </c>
      <c r="G29" s="10">
        <f>+AVERAGE(B29:D29)</f>
        <v>0.1061563235476279</v>
      </c>
    </row>
    <row r="30" spans="1:10" x14ac:dyDescent="0.25">
      <c r="A30" s="3" t="s">
        <v>7</v>
      </c>
      <c r="B30" s="6">
        <f>+SUM(B27:B29)</f>
        <v>1</v>
      </c>
      <c r="C30" s="6">
        <f>+SUM(C27:C29)</f>
        <v>1</v>
      </c>
      <c r="D30" s="6">
        <f>+SUM(D27:D29)</f>
        <v>1</v>
      </c>
      <c r="E30" s="9"/>
    </row>
    <row r="32" spans="1:10" x14ac:dyDescent="0.25">
      <c r="A32" s="2" t="s">
        <v>26</v>
      </c>
      <c r="B32" s="3">
        <v>1</v>
      </c>
      <c r="C32" s="3">
        <v>2</v>
      </c>
      <c r="D32" s="3">
        <v>3</v>
      </c>
      <c r="F32" s="11" t="s">
        <v>11</v>
      </c>
      <c r="G32" s="11" t="s">
        <v>12</v>
      </c>
      <c r="J32" s="11" t="s">
        <v>13</v>
      </c>
    </row>
    <row r="33" spans="1:10" x14ac:dyDescent="0.25">
      <c r="A33" s="3">
        <v>1</v>
      </c>
      <c r="B33" s="12">
        <f t="shared" ref="B33:D35" si="1">+B18</f>
        <v>1</v>
      </c>
      <c r="C33" s="12">
        <f t="shared" si="1"/>
        <v>3</v>
      </c>
      <c r="D33" s="12">
        <f t="shared" si="1"/>
        <v>5</v>
      </c>
      <c r="F33" s="10">
        <f>+G27</f>
        <v>0.63334572030224201</v>
      </c>
      <c r="G33" s="13">
        <f>+(B33*$F$33)+C33*$F$34+D33*$F$35</f>
        <v>1.9456212064907716</v>
      </c>
      <c r="J33" s="14">
        <f>+G33/F33</f>
        <v>3.0719734011343633</v>
      </c>
    </row>
    <row r="34" spans="1:10" x14ac:dyDescent="0.25">
      <c r="A34" s="3">
        <v>2</v>
      </c>
      <c r="B34" s="12">
        <f t="shared" si="1"/>
        <v>0.33333333333333331</v>
      </c>
      <c r="C34" s="12">
        <f t="shared" si="1"/>
        <v>1</v>
      </c>
      <c r="D34" s="12">
        <f t="shared" si="1"/>
        <v>3</v>
      </c>
      <c r="F34" s="10">
        <f>+G28</f>
        <v>0.26049795615013011</v>
      </c>
      <c r="G34" s="13">
        <f t="shared" ref="G34:G35" si="2">+(B34*$F$33)+C34*$F$34+D34*$F$35</f>
        <v>0.79008216689376121</v>
      </c>
      <c r="J34" s="14">
        <f t="shared" ref="J34:J35" si="3">+G34/F34</f>
        <v>3.0329687747662071</v>
      </c>
    </row>
    <row r="35" spans="1:10" x14ac:dyDescent="0.25">
      <c r="A35" s="3">
        <v>3</v>
      </c>
      <c r="B35" s="12">
        <f t="shared" si="1"/>
        <v>0.2</v>
      </c>
      <c r="C35" s="12">
        <f t="shared" si="1"/>
        <v>0.33333333333333331</v>
      </c>
      <c r="D35" s="12">
        <f t="shared" si="1"/>
        <v>1</v>
      </c>
      <c r="F35" s="10">
        <f>+G29</f>
        <v>0.1061563235476279</v>
      </c>
      <c r="G35" s="13">
        <f t="shared" si="2"/>
        <v>0.31965811965811969</v>
      </c>
      <c r="J35" s="14">
        <f t="shared" si="3"/>
        <v>3.0112018669778298</v>
      </c>
    </row>
    <row r="36" spans="1:10" x14ac:dyDescent="0.25">
      <c r="A36" s="3" t="s">
        <v>7</v>
      </c>
      <c r="B36" s="6">
        <f>+SUM(B33:B35)</f>
        <v>1.5333333333333332</v>
      </c>
      <c r="C36" s="6">
        <f>+SUM(C33:C35)</f>
        <v>4.333333333333333</v>
      </c>
      <c r="D36" s="6">
        <f>+SUM(D33:D35)</f>
        <v>9</v>
      </c>
      <c r="I36" s="15" t="s">
        <v>14</v>
      </c>
      <c r="J36" s="16">
        <f>+AVERAGE(J33:J35)</f>
        <v>3.0387146809594667</v>
      </c>
    </row>
    <row r="39" spans="1:10" x14ac:dyDescent="0.25">
      <c r="B39" s="4" t="s">
        <v>17</v>
      </c>
      <c r="C39" s="4" t="s">
        <v>18</v>
      </c>
      <c r="D39" s="17" t="s">
        <v>15</v>
      </c>
      <c r="E39" s="17">
        <f>+(J36-3)/2</f>
        <v>1.9357340479733365E-2</v>
      </c>
    </row>
    <row r="40" spans="1:10" x14ac:dyDescent="0.25">
      <c r="B40" s="4">
        <v>1</v>
      </c>
      <c r="C40" s="4">
        <v>0</v>
      </c>
      <c r="D40" s="17" t="s">
        <v>16</v>
      </c>
      <c r="E40" s="17">
        <f>+E39/C42</f>
        <v>3.3374724965057528E-2</v>
      </c>
      <c r="F40" s="18" t="str">
        <f>IF(E40&gt;0.1,"ERROR","OK")</f>
        <v>OK</v>
      </c>
    </row>
    <row r="41" spans="1:10" x14ac:dyDescent="0.25">
      <c r="B41" s="4">
        <v>2</v>
      </c>
      <c r="C41" s="4">
        <v>0</v>
      </c>
    </row>
    <row r="42" spans="1:10" x14ac:dyDescent="0.25">
      <c r="B42" s="4">
        <v>3</v>
      </c>
      <c r="C42" s="4">
        <v>0.57999999999999996</v>
      </c>
    </row>
    <row r="43" spans="1:10" x14ac:dyDescent="0.25">
      <c r="B43" s="4">
        <v>4</v>
      </c>
      <c r="C43" s="4">
        <v>0.89</v>
      </c>
    </row>
    <row r="44" spans="1:10" x14ac:dyDescent="0.25">
      <c r="B44" s="4">
        <v>5</v>
      </c>
      <c r="C44" s="11">
        <v>1.1100000000000001</v>
      </c>
    </row>
    <row r="45" spans="1:10" x14ac:dyDescent="0.25">
      <c r="B45" s="4">
        <v>6</v>
      </c>
      <c r="C45" s="11">
        <v>1.24</v>
      </c>
    </row>
    <row r="46" spans="1:10" x14ac:dyDescent="0.25">
      <c r="B46" s="4">
        <v>7</v>
      </c>
      <c r="C46" s="11">
        <v>1.32</v>
      </c>
    </row>
    <row r="47" spans="1:10" x14ac:dyDescent="0.25">
      <c r="B47" s="4">
        <v>8</v>
      </c>
      <c r="C47" s="11">
        <v>1.4</v>
      </c>
    </row>
    <row r="48" spans="1:10" x14ac:dyDescent="0.25">
      <c r="B48" s="4">
        <v>9</v>
      </c>
      <c r="C48" s="11">
        <v>1.45</v>
      </c>
    </row>
    <row r="49" spans="1:7" x14ac:dyDescent="0.25">
      <c r="B49" s="4">
        <v>10</v>
      </c>
      <c r="C49" s="11">
        <v>1.49</v>
      </c>
    </row>
    <row r="51" spans="1:7" x14ac:dyDescent="0.25">
      <c r="A51" s="19" t="s">
        <v>19</v>
      </c>
    </row>
    <row r="52" spans="1:7" x14ac:dyDescent="0.25">
      <c r="A52" s="20"/>
    </row>
    <row r="53" spans="1:7" x14ac:dyDescent="0.25">
      <c r="A53" s="19" t="s">
        <v>20</v>
      </c>
      <c r="B53" s="10">
        <f>+($B33*B$33)+($C33*B$34)+($D33*B$35)</f>
        <v>3</v>
      </c>
      <c r="C53" s="10">
        <f t="shared" ref="C53:D53" si="4">+($B33*C$33)+($C33*C$34)+($D33*C$35)</f>
        <v>7.6666666666666661</v>
      </c>
      <c r="D53" s="10">
        <f t="shared" si="4"/>
        <v>19</v>
      </c>
      <c r="F53" s="10">
        <f>+SUM(B53:D53)</f>
        <v>29.666666666666664</v>
      </c>
      <c r="G53" s="4">
        <f>+F53/$F$56</f>
        <v>0.63967417345471966</v>
      </c>
    </row>
    <row r="54" spans="1:7" x14ac:dyDescent="0.25">
      <c r="B54" s="10">
        <f t="shared" ref="B54:D55" si="5">+($B34*B$33)+($C34*B$34)+($D34*B$35)</f>
        <v>1.2666666666666666</v>
      </c>
      <c r="C54" s="10">
        <f t="shared" si="5"/>
        <v>3</v>
      </c>
      <c r="D54" s="10">
        <f t="shared" si="5"/>
        <v>7.6666666666666661</v>
      </c>
      <c r="F54" s="10">
        <f>+SUM(B54:D54)</f>
        <v>11.933333333333334</v>
      </c>
      <c r="G54" s="4">
        <f>+F54/$F$56</f>
        <v>0.25730713943459516</v>
      </c>
    </row>
    <row r="55" spans="1:7" x14ac:dyDescent="0.25">
      <c r="B55" s="10">
        <f t="shared" si="5"/>
        <v>0.51111111111111107</v>
      </c>
      <c r="C55" s="10">
        <f t="shared" si="5"/>
        <v>1.2666666666666666</v>
      </c>
      <c r="D55" s="10">
        <f t="shared" si="5"/>
        <v>3</v>
      </c>
      <c r="F55" s="10">
        <f>+SUM(B55:D55)</f>
        <v>4.7777777777777777</v>
      </c>
      <c r="G55" s="4">
        <f>+F55/$F$56</f>
        <v>0.10301868711068521</v>
      </c>
    </row>
    <row r="56" spans="1:7" x14ac:dyDescent="0.25">
      <c r="E56" s="7" t="s">
        <v>7</v>
      </c>
      <c r="F56" s="21">
        <f>+SUM(F53:F55)</f>
        <v>46.377777777777773</v>
      </c>
      <c r="G56" s="21">
        <f>+SUM(G53:G55)</f>
        <v>1</v>
      </c>
    </row>
    <row r="59" spans="1:7" x14ac:dyDescent="0.25">
      <c r="A59" s="19" t="s">
        <v>21</v>
      </c>
      <c r="B59" s="10">
        <f>+($B53*B$53)+($C53*B$54)+($D53*B$55)</f>
        <v>28.422222222222217</v>
      </c>
      <c r="C59" s="10">
        <f t="shared" ref="C59:D59" si="6">+($B53*C$53)+($C53*C$54)+($D53*C$55)</f>
        <v>70.066666666666663</v>
      </c>
      <c r="D59" s="10">
        <f t="shared" si="6"/>
        <v>172.77777777777777</v>
      </c>
      <c r="F59" s="10">
        <f>+SUM(B59:D59)</f>
        <v>271.26666666666665</v>
      </c>
      <c r="G59" s="4">
        <f>+F59/$F$62</f>
        <v>0.63694677413183154</v>
      </c>
    </row>
    <row r="60" spans="1:7" x14ac:dyDescent="0.25">
      <c r="B60" s="10">
        <f t="shared" ref="B60:D61" si="7">+($B54*B$53)+($C54*B$54)+($D54*B$55)</f>
        <v>11.518518518518517</v>
      </c>
      <c r="C60" s="10">
        <f t="shared" si="7"/>
        <v>28.422222222222217</v>
      </c>
      <c r="D60" s="10">
        <f t="shared" si="7"/>
        <v>70.066666666666663</v>
      </c>
      <c r="F60" s="10">
        <f>+SUM(B60:D60)</f>
        <v>110.0074074074074</v>
      </c>
      <c r="G60" s="4">
        <f>+F60/$F$62</f>
        <v>0.25830251884524807</v>
      </c>
    </row>
    <row r="61" spans="1:7" x14ac:dyDescent="0.25">
      <c r="B61" s="10">
        <f t="shared" si="7"/>
        <v>4.6711111111111112</v>
      </c>
      <c r="C61" s="10">
        <f t="shared" si="7"/>
        <v>11.518518518518519</v>
      </c>
      <c r="D61" s="10">
        <f t="shared" si="7"/>
        <v>28.422222222222221</v>
      </c>
      <c r="F61" s="10">
        <f>+SUM(B61:D61)</f>
        <v>44.611851851851853</v>
      </c>
      <c r="G61" s="4">
        <f>+F61/$F$62</f>
        <v>0.10475070702292043</v>
      </c>
    </row>
    <row r="62" spans="1:7" x14ac:dyDescent="0.25">
      <c r="E62" s="7" t="s">
        <v>7</v>
      </c>
      <c r="F62" s="21">
        <f>+SUM(F59:F61)</f>
        <v>425.8859259259259</v>
      </c>
      <c r="G62" s="21">
        <f>+SUM(G59:G61)</f>
        <v>1</v>
      </c>
    </row>
    <row r="65" spans="1:7" x14ac:dyDescent="0.25">
      <c r="A65" s="19" t="s">
        <v>22</v>
      </c>
      <c r="B65" s="10">
        <f>+($B59*B$59)+($C59*B$60)+($D59*B$61)</f>
        <v>2421.9511111111105</v>
      </c>
      <c r="C65" s="10">
        <f t="shared" ref="C65:D65" si="8">+($B59*C$59)+($C59*C$60)+($D59*C$61)</f>
        <v>5973.0447736625501</v>
      </c>
      <c r="D65" s="10">
        <f t="shared" si="8"/>
        <v>14730.794567901234</v>
      </c>
      <c r="F65" s="10">
        <f>+SUM(B65:D65)</f>
        <v>23125.790452674893</v>
      </c>
      <c r="G65" s="4">
        <f>+F65/$F$68</f>
        <v>0.63698556430032338</v>
      </c>
    </row>
    <row r="66" spans="1:7" x14ac:dyDescent="0.25">
      <c r="B66" s="10">
        <f t="shared" ref="B66:D67" si="9">+($B60*B$59)+($C60*B$60)+($D60*B$61)</f>
        <v>982.05297119341537</v>
      </c>
      <c r="C66" s="10">
        <f t="shared" si="9"/>
        <v>2421.9511111111105</v>
      </c>
      <c r="D66" s="10">
        <f t="shared" si="9"/>
        <v>5973.0447736625501</v>
      </c>
      <c r="F66" s="10">
        <f>+SUM(B66:D66)</f>
        <v>9377.0488559670757</v>
      </c>
      <c r="G66" s="4">
        <f>+F66/$F$68</f>
        <v>0.25828499869932037</v>
      </c>
    </row>
    <row r="67" spans="1:7" x14ac:dyDescent="0.25">
      <c r="B67" s="10">
        <f t="shared" si="9"/>
        <v>398.20298491083673</v>
      </c>
      <c r="C67" s="10">
        <f t="shared" si="9"/>
        <v>982.05297119341549</v>
      </c>
      <c r="D67" s="10">
        <f t="shared" si="9"/>
        <v>2421.951111111111</v>
      </c>
      <c r="F67" s="10">
        <f>+SUM(B67:D67)</f>
        <v>3802.2070672153632</v>
      </c>
      <c r="G67" s="4">
        <f>+F67/$F$68</f>
        <v>0.10472943700035627</v>
      </c>
    </row>
    <row r="68" spans="1:7" x14ac:dyDescent="0.25">
      <c r="E68" s="7" t="s">
        <v>7</v>
      </c>
      <c r="F68" s="21">
        <f>+SUM(F65:F67)</f>
        <v>36305.046375857331</v>
      </c>
      <c r="G68" s="21">
        <f>+SUM(G65:G67)</f>
        <v>1</v>
      </c>
    </row>
    <row r="71" spans="1:7" x14ac:dyDescent="0.25">
      <c r="A71" s="19" t="s">
        <v>23</v>
      </c>
      <c r="B71" s="10">
        <f>+($B65*B$65)+($C65*B$66)+($D65*B$67)</f>
        <v>17597539.91870556</v>
      </c>
      <c r="C71" s="10">
        <f t="shared" ref="C71:D71" si="10">+($B65*C$65)+($C65*C$66)+($D65*C$67)</f>
        <v>43399265.426024079</v>
      </c>
      <c r="D71" s="10">
        <f t="shared" si="10"/>
        <v>107031792.41073331</v>
      </c>
      <c r="F71" s="10">
        <f>+SUM(B71:D71)</f>
        <v>168028597.75546294</v>
      </c>
      <c r="G71" s="4">
        <f>+F71/$F$74</f>
        <v>0.6369855717447569</v>
      </c>
    </row>
    <row r="72" spans="1:7" x14ac:dyDescent="0.25">
      <c r="B72" s="10">
        <f t="shared" ref="B72:D73" si="11">+($B66*B$65)+($C66*B$66)+($D66*B$67)</f>
        <v>7135452.82738222</v>
      </c>
      <c r="C72" s="10">
        <f t="shared" si="11"/>
        <v>17597539.91870556</v>
      </c>
      <c r="D72" s="10">
        <f t="shared" si="11"/>
        <v>43399265.426024079</v>
      </c>
      <c r="F72" s="10">
        <f>+SUM(B72:D72)</f>
        <v>68132258.172111869</v>
      </c>
      <c r="G72" s="4">
        <f>+F72/$F$74</f>
        <v>0.2582849943744952</v>
      </c>
    </row>
    <row r="73" spans="1:7" x14ac:dyDescent="0.25">
      <c r="B73" s="10">
        <f t="shared" si="11"/>
        <v>2893284.3617349388</v>
      </c>
      <c r="C73" s="10">
        <f t="shared" si="11"/>
        <v>7135452.8273822209</v>
      </c>
      <c r="D73" s="10">
        <f t="shared" si="11"/>
        <v>17597539.918705564</v>
      </c>
      <c r="F73" s="10">
        <f>+SUM(B73:D73)</f>
        <v>27626277.107822724</v>
      </c>
      <c r="G73" s="4">
        <f>+F73/$F$74</f>
        <v>0.10472943388074793</v>
      </c>
    </row>
    <row r="74" spans="1:7" x14ac:dyDescent="0.25">
      <c r="E74" s="7" t="s">
        <v>7</v>
      </c>
      <c r="F74" s="21">
        <f>+SUM(F71:F73)</f>
        <v>263787133.03539753</v>
      </c>
      <c r="G74" s="21">
        <f>+SUM(G71:G73)</f>
        <v>1</v>
      </c>
    </row>
    <row r="77" spans="1:7" x14ac:dyDescent="0.25">
      <c r="A77" s="19" t="s">
        <v>24</v>
      </c>
      <c r="B77" s="22">
        <f>+($B71*B$71)+($C71*B$72)+($D71*B$73)</f>
        <v>929020233571305.63</v>
      </c>
      <c r="C77" s="22">
        <f t="shared" ref="C77:D77" si="12">+($B71*C$71)+($C71*C$72)+($D71*C$73)</f>
        <v>2291160917330867.5</v>
      </c>
      <c r="D77" s="22">
        <f t="shared" si="12"/>
        <v>5650488718555462</v>
      </c>
      <c r="F77" s="22">
        <f>+SUM(B77:D77)</f>
        <v>8870669869457635</v>
      </c>
      <c r="G77" s="4">
        <f>+F77/$F$80</f>
        <v>0.63698557174475712</v>
      </c>
    </row>
    <row r="78" spans="1:7" x14ac:dyDescent="0.25">
      <c r="B78" s="22">
        <f t="shared" ref="B78:D79" si="13">+($B72*B$71)+($C72*B$72)+($D72*B$73)</f>
        <v>376699247903697.44</v>
      </c>
      <c r="C78" s="22">
        <f t="shared" si="13"/>
        <v>929020233571305.63</v>
      </c>
      <c r="D78" s="22">
        <f t="shared" si="13"/>
        <v>2291160917330867.5</v>
      </c>
      <c r="F78" s="22">
        <f>+SUM(B78:D78)</f>
        <v>3596880398805870.5</v>
      </c>
      <c r="G78" s="4">
        <f>+F78/$F$80</f>
        <v>0.25828499437449498</v>
      </c>
    </row>
    <row r="79" spans="1:7" x14ac:dyDescent="0.25">
      <c r="B79" s="22">
        <f t="shared" si="13"/>
        <v>152744061155391.19</v>
      </c>
      <c r="C79" s="22">
        <f t="shared" si="13"/>
        <v>376699247903697.5</v>
      </c>
      <c r="D79" s="22">
        <f t="shared" si="13"/>
        <v>929020233571305.75</v>
      </c>
      <c r="F79" s="22">
        <f>+SUM(B79:D79)</f>
        <v>1458463542630394.5</v>
      </c>
      <c r="G79" s="4">
        <f>+F79/$F$80</f>
        <v>0.10472943388074787</v>
      </c>
    </row>
    <row r="80" spans="1:7" x14ac:dyDescent="0.25">
      <c r="E80" s="7" t="s">
        <v>7</v>
      </c>
      <c r="F80" s="24">
        <f>+SUM(F77:F79)</f>
        <v>1.39260138108939E+16</v>
      </c>
      <c r="G80" s="21">
        <f>+SUM(G77:G79)</f>
        <v>1</v>
      </c>
    </row>
    <row r="83" spans="1:7" x14ac:dyDescent="0.25">
      <c r="A83" s="19" t="s">
        <v>25</v>
      </c>
      <c r="B83" s="22">
        <f>+($B77*B$77)+($C77*B$78)+($D77*B$79)</f>
        <v>2.5892357831546498E+30</v>
      </c>
      <c r="C83" s="22">
        <f t="shared" ref="C83:D83" si="14">+($B77*C$77)+($C77*C$78)+($D77*C$79)</f>
        <v>6.3856045517045096E+30</v>
      </c>
      <c r="D83" s="22">
        <f t="shared" si="14"/>
        <v>1.5748255047313269E+31</v>
      </c>
      <c r="F83" s="22">
        <f>+SUM(B83:D83)</f>
        <v>2.4723095382172429E+31</v>
      </c>
      <c r="G83" s="4">
        <f>+F83/$F$86</f>
        <v>0.63698557174475712</v>
      </c>
    </row>
    <row r="84" spans="1:7" x14ac:dyDescent="0.25">
      <c r="B84" s="22">
        <f t="shared" ref="B84:D85" si="15">+($B78*B$77)+($C78*B$78)+($D78*B$79)</f>
        <v>1.0498836698208845E+30</v>
      </c>
      <c r="C84" s="22">
        <f t="shared" si="15"/>
        <v>2.5892357831546498E+30</v>
      </c>
      <c r="D84" s="22">
        <f t="shared" si="15"/>
        <v>6.3856045517045085E+30</v>
      </c>
      <c r="F84" s="22">
        <f>+SUM(B84:D84)</f>
        <v>1.0024724004680043E+31</v>
      </c>
      <c r="G84" s="4">
        <f>+F84/$F$86</f>
        <v>0.25828499437449498</v>
      </c>
    </row>
    <row r="85" spans="1:7" x14ac:dyDescent="0.25">
      <c r="B85" s="22">
        <f t="shared" si="15"/>
        <v>4.2570697011363399E+29</v>
      </c>
      <c r="C85" s="22">
        <f t="shared" si="15"/>
        <v>1.0498836698208845E+30</v>
      </c>
      <c r="D85" s="22">
        <f t="shared" si="15"/>
        <v>2.5892357831546504E+30</v>
      </c>
      <c r="F85" s="22">
        <f>+SUM(B85:D85)</f>
        <v>4.0648264230891687E+30</v>
      </c>
      <c r="G85" s="4">
        <f>+F85/$F$86</f>
        <v>0.10472943388074786</v>
      </c>
    </row>
    <row r="86" spans="1:7" x14ac:dyDescent="0.25">
      <c r="E86" s="7" t="s">
        <v>7</v>
      </c>
      <c r="F86" s="24">
        <f>+SUM(F83:F85)</f>
        <v>3.8812645809941643E+31</v>
      </c>
      <c r="G86" s="21">
        <f>+SUM(G83:G85)</f>
        <v>1</v>
      </c>
    </row>
  </sheetData>
  <mergeCells count="6">
    <mergeCell ref="B6:E6"/>
    <mergeCell ref="B1:E1"/>
    <mergeCell ref="A2:A3"/>
    <mergeCell ref="B2:E3"/>
    <mergeCell ref="B4:E4"/>
    <mergeCell ref="B5:E5"/>
  </mergeCells>
  <conditionalFormatting sqref="E40">
    <cfRule type="cellIs" dxfId="2" priority="2" operator="lessThan">
      <formula>0.1</formula>
    </cfRule>
    <cfRule type="cellIs" dxfId="1" priority="3" operator="lessThan">
      <formula>0.1</formula>
    </cfRule>
  </conditionalFormatting>
  <conditionalFormatting sqref="E18: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{FA295DBD-C473-4FE6-954B-EF5006A5FD0C}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295DBD-C473-4FE6-954B-EF5006A5FD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E18:E20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BCED-9A84-4959-B205-AB36855ABDD5}">
  <sheetPr>
    <tabColor theme="5" tint="0.39997558519241921"/>
  </sheetPr>
  <dimension ref="A3:E14"/>
  <sheetViews>
    <sheetView tabSelected="1" zoomScale="90" zoomScaleNormal="90" workbookViewId="0">
      <selection activeCell="C19" sqref="C19"/>
    </sheetView>
  </sheetViews>
  <sheetFormatPr baseColWidth="10" defaultRowHeight="15" x14ac:dyDescent="0.25"/>
  <cols>
    <col min="1" max="1" width="16.85546875" customWidth="1"/>
    <col min="2" max="2" width="30.5703125" customWidth="1"/>
    <col min="3" max="4" width="39" customWidth="1"/>
    <col min="5" max="5" width="15.7109375" customWidth="1"/>
  </cols>
  <sheetData>
    <row r="3" spans="1:5" x14ac:dyDescent="0.25">
      <c r="A3" s="7" t="s">
        <v>27</v>
      </c>
      <c r="B3" s="3" t="s">
        <v>30</v>
      </c>
      <c r="C3" s="3" t="s">
        <v>69</v>
      </c>
      <c r="D3" s="3" t="s">
        <v>29</v>
      </c>
    </row>
    <row r="4" spans="1:5" x14ac:dyDescent="0.25">
      <c r="A4" s="3">
        <v>1</v>
      </c>
      <c r="B4" s="25">
        <f>+Capacidad!E18</f>
        <v>0.60000000000000009</v>
      </c>
      <c r="C4" s="25">
        <f>+'Espacio Disponible Integración'!E18</f>
        <v>8.7946208819056015E-2</v>
      </c>
      <c r="D4" s="25">
        <f>+'Ahorro en tiempo de viaje'!E18</f>
        <v>0.63698557174475712</v>
      </c>
    </row>
    <row r="5" spans="1:5" x14ac:dyDescent="0.25">
      <c r="A5" s="3">
        <v>2</v>
      </c>
      <c r="B5" s="25">
        <f>+Capacidad!E19</f>
        <v>0.19999999999999998</v>
      </c>
      <c r="C5" s="25">
        <f>+'Espacio Disponible Integración'!E19</f>
        <v>0.66941686944898782</v>
      </c>
      <c r="D5" s="25">
        <f>+'Ahorro en tiempo de viaje'!E19</f>
        <v>0.25828499437449498</v>
      </c>
    </row>
    <row r="6" spans="1:5" x14ac:dyDescent="0.25">
      <c r="A6" s="3">
        <v>3</v>
      </c>
      <c r="B6" s="25">
        <f>+Capacidad!E20</f>
        <v>0.19999999999999998</v>
      </c>
      <c r="C6" s="25">
        <f>+'Espacio Disponible Integración'!E20</f>
        <v>0.2426369217319562</v>
      </c>
      <c r="D6" s="25">
        <f>+'Ahorro en tiempo de viaje'!E20</f>
        <v>0.10472943388074786</v>
      </c>
    </row>
    <row r="7" spans="1:5" x14ac:dyDescent="0.25">
      <c r="A7" s="3" t="s">
        <v>28</v>
      </c>
      <c r="B7" s="26">
        <f>+'Juan Rey'!E12</f>
        <v>0.18517400719767124</v>
      </c>
      <c r="C7" s="26">
        <f>+'Juan Rey'!E13</f>
        <v>0.15618180643533716</v>
      </c>
      <c r="D7" s="26">
        <f>+'Juan Rey'!E14</f>
        <v>0.65864418636699151</v>
      </c>
    </row>
    <row r="8" spans="1:5" x14ac:dyDescent="0.25">
      <c r="B8" s="27"/>
      <c r="C8" s="27"/>
      <c r="D8" s="27"/>
    </row>
    <row r="10" spans="1:5" x14ac:dyDescent="0.25">
      <c r="A10" s="7" t="s">
        <v>27</v>
      </c>
      <c r="B10" s="3" t="s">
        <v>30</v>
      </c>
      <c r="C10" s="3" t="s">
        <v>69</v>
      </c>
      <c r="D10" s="3" t="s">
        <v>29</v>
      </c>
      <c r="E10" s="3" t="s">
        <v>31</v>
      </c>
    </row>
    <row r="11" spans="1:5" x14ac:dyDescent="0.25">
      <c r="A11" s="3">
        <v>1</v>
      </c>
      <c r="B11" s="25">
        <f t="shared" ref="B11:D13" si="0">+B4*B$7</f>
        <v>0.11110440431860276</v>
      </c>
      <c r="C11" s="25">
        <f t="shared" si="0"/>
        <v>1.3735597762499548E-2</v>
      </c>
      <c r="D11" s="25">
        <f t="shared" si="0"/>
        <v>0.41954684362933847</v>
      </c>
      <c r="E11" s="48">
        <f>+SUM(B11:D11)</f>
        <v>0.54438684571044083</v>
      </c>
    </row>
    <row r="12" spans="1:5" x14ac:dyDescent="0.25">
      <c r="A12" s="3">
        <v>2</v>
      </c>
      <c r="B12" s="25">
        <f t="shared" si="0"/>
        <v>3.7034801439534248E-2</v>
      </c>
      <c r="C12" s="25">
        <f t="shared" si="0"/>
        <v>0.10455073592883118</v>
      </c>
      <c r="D12" s="25">
        <f t="shared" si="0"/>
        <v>0.17011790997059223</v>
      </c>
      <c r="E12" s="48">
        <f>+SUM(B12:D12)</f>
        <v>0.31170344733895766</v>
      </c>
    </row>
    <row r="13" spans="1:5" x14ac:dyDescent="0.25">
      <c r="A13" s="3">
        <v>3</v>
      </c>
      <c r="B13" s="25">
        <f t="shared" si="0"/>
        <v>3.7034801439534248E-2</v>
      </c>
      <c r="C13" s="25">
        <f t="shared" si="0"/>
        <v>3.7895472744006432E-2</v>
      </c>
      <c r="D13" s="25">
        <f t="shared" si="0"/>
        <v>6.8979432767060811E-2</v>
      </c>
      <c r="E13" s="48">
        <f>+SUM(B13:D13)</f>
        <v>0.14390970695060148</v>
      </c>
    </row>
    <row r="14" spans="1:5" x14ac:dyDescent="0.25">
      <c r="B14" s="27"/>
      <c r="C14" s="27"/>
      <c r="D14" s="27"/>
      <c r="E14" s="26">
        <f>+SUM(E11:E13)</f>
        <v>1</v>
      </c>
    </row>
  </sheetData>
  <conditionalFormatting sqref="E11:E1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{FE4C43F6-BE64-4EE9-92FA-3CCC5FCAABB1}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4C43F6-BE64-4EE9-92FA-3CCC5FCAAB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E11:E13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D640E-38FB-442A-A1CC-19A8453CC698}">
  <dimension ref="B3:G41"/>
  <sheetViews>
    <sheetView workbookViewId="0">
      <selection activeCell="K17" sqref="K17"/>
    </sheetView>
  </sheetViews>
  <sheetFormatPr baseColWidth="10" defaultRowHeight="15" x14ac:dyDescent="0.25"/>
  <sheetData>
    <row r="3" spans="2:7" x14ac:dyDescent="0.25">
      <c r="B3" s="50" t="s">
        <v>76</v>
      </c>
      <c r="C3" s="51" t="s">
        <v>77</v>
      </c>
      <c r="D3" s="51"/>
      <c r="E3" s="51"/>
      <c r="F3" s="51"/>
      <c r="G3" s="51"/>
    </row>
    <row r="4" spans="2:7" x14ac:dyDescent="0.25">
      <c r="B4" s="50" t="s">
        <v>78</v>
      </c>
      <c r="C4" s="51" t="s">
        <v>29</v>
      </c>
      <c r="D4" s="51"/>
      <c r="E4" s="51"/>
      <c r="F4" s="51"/>
      <c r="G4" s="51"/>
    </row>
    <row r="5" spans="2:7" x14ac:dyDescent="0.25">
      <c r="B5" s="51"/>
      <c r="C5" s="51"/>
      <c r="D5" s="52">
        <v>42.000000000000007</v>
      </c>
      <c r="E5" s="51"/>
      <c r="F5" s="51"/>
      <c r="G5" s="51"/>
    </row>
    <row r="6" spans="2:7" x14ac:dyDescent="0.25">
      <c r="B6" s="51" t="s">
        <v>79</v>
      </c>
      <c r="C6" s="53">
        <v>42</v>
      </c>
      <c r="D6" s="52">
        <v>41.400000000000006</v>
      </c>
      <c r="E6" s="51">
        <v>42.000000000000007</v>
      </c>
      <c r="F6" s="54">
        <v>9</v>
      </c>
      <c r="G6" s="51"/>
    </row>
    <row r="7" spans="2:7" x14ac:dyDescent="0.25">
      <c r="B7" s="51" t="s">
        <v>80</v>
      </c>
      <c r="C7" s="55">
        <v>39</v>
      </c>
      <c r="D7" s="52">
        <v>40.800000000000004</v>
      </c>
      <c r="E7" s="51">
        <v>41.400000000000006</v>
      </c>
      <c r="F7" s="56">
        <v>7</v>
      </c>
      <c r="G7" s="51">
        <v>1</v>
      </c>
    </row>
    <row r="8" spans="2:7" x14ac:dyDescent="0.25">
      <c r="B8" s="51" t="s">
        <v>81</v>
      </c>
      <c r="C8" s="55">
        <v>41</v>
      </c>
      <c r="D8" s="52">
        <v>40.200000000000003</v>
      </c>
      <c r="E8" s="51">
        <v>40.800000000000004</v>
      </c>
      <c r="F8" s="57">
        <v>5</v>
      </c>
      <c r="G8" s="51">
        <v>7</v>
      </c>
    </row>
    <row r="9" spans="2:7" x14ac:dyDescent="0.25">
      <c r="B9" s="51" t="s">
        <v>82</v>
      </c>
      <c r="C9" s="55">
        <v>42</v>
      </c>
      <c r="D9" s="52">
        <v>39.6</v>
      </c>
      <c r="E9" s="51">
        <v>40.200000000000003</v>
      </c>
      <c r="F9" s="58">
        <v>3</v>
      </c>
      <c r="G9" s="51">
        <v>9</v>
      </c>
    </row>
    <row r="10" spans="2:7" x14ac:dyDescent="0.25">
      <c r="B10" s="51" t="s">
        <v>83</v>
      </c>
      <c r="C10" s="53">
        <v>39</v>
      </c>
      <c r="D10" s="52">
        <v>39</v>
      </c>
      <c r="E10" s="51">
        <v>39.6</v>
      </c>
      <c r="F10" s="59">
        <v>1</v>
      </c>
      <c r="G10" s="51"/>
    </row>
    <row r="11" spans="2:7" x14ac:dyDescent="0.25">
      <c r="B11" s="51"/>
      <c r="C11" s="51"/>
      <c r="D11" s="51"/>
      <c r="E11" s="51">
        <v>0.6</v>
      </c>
      <c r="F11" s="51"/>
      <c r="G11" s="51"/>
    </row>
    <row r="12" spans="2:7" x14ac:dyDescent="0.25">
      <c r="B12" s="51"/>
      <c r="C12" s="51"/>
      <c r="D12" s="51"/>
      <c r="E12" s="51"/>
      <c r="F12" s="51"/>
      <c r="G12" s="51"/>
    </row>
    <row r="13" spans="2:7" x14ac:dyDescent="0.25">
      <c r="B13" s="50" t="s">
        <v>76</v>
      </c>
      <c r="C13" s="51" t="s">
        <v>77</v>
      </c>
      <c r="D13" s="51"/>
      <c r="E13" s="51"/>
      <c r="F13" s="51"/>
      <c r="G13" s="51"/>
    </row>
    <row r="14" spans="2:7" x14ac:dyDescent="0.25">
      <c r="B14" s="50" t="s">
        <v>78</v>
      </c>
      <c r="C14" s="51" t="s">
        <v>84</v>
      </c>
      <c r="D14" s="51"/>
      <c r="E14" s="51"/>
      <c r="F14" s="51"/>
      <c r="G14" s="51"/>
    </row>
    <row r="15" spans="2:7" x14ac:dyDescent="0.25">
      <c r="B15" s="51"/>
      <c r="C15" s="51"/>
      <c r="D15" s="52">
        <v>8.0000000000000018</v>
      </c>
      <c r="E15" s="51"/>
      <c r="F15" s="51"/>
      <c r="G15" s="51"/>
    </row>
    <row r="16" spans="2:7" x14ac:dyDescent="0.25">
      <c r="B16" s="51" t="s">
        <v>79</v>
      </c>
      <c r="C16" s="53">
        <v>8</v>
      </c>
      <c r="D16" s="52">
        <v>7.6000000000000014</v>
      </c>
      <c r="E16" s="51">
        <v>8.0000000000000018</v>
      </c>
      <c r="F16" s="54">
        <v>9</v>
      </c>
      <c r="G16" s="51"/>
    </row>
    <row r="17" spans="2:7" x14ac:dyDescent="0.25">
      <c r="B17" s="51" t="s">
        <v>80</v>
      </c>
      <c r="C17" s="55">
        <v>8</v>
      </c>
      <c r="D17" s="52">
        <v>7.2000000000000011</v>
      </c>
      <c r="E17" s="51">
        <v>7.6000000000000014</v>
      </c>
      <c r="F17" s="56">
        <v>7</v>
      </c>
      <c r="G17" s="51">
        <v>9</v>
      </c>
    </row>
    <row r="18" spans="2:7" x14ac:dyDescent="0.25">
      <c r="B18" s="51" t="s">
        <v>81</v>
      </c>
      <c r="C18" s="55">
        <v>7</v>
      </c>
      <c r="D18" s="52">
        <v>6.8000000000000007</v>
      </c>
      <c r="E18" s="51">
        <v>7.2000000000000011</v>
      </c>
      <c r="F18" s="57">
        <v>5</v>
      </c>
      <c r="G18" s="51">
        <v>5</v>
      </c>
    </row>
    <row r="19" spans="2:7" x14ac:dyDescent="0.25">
      <c r="B19" s="51" t="s">
        <v>82</v>
      </c>
      <c r="C19" s="55">
        <v>6</v>
      </c>
      <c r="D19" s="52">
        <v>6.4</v>
      </c>
      <c r="E19" s="51">
        <v>6.8000000000000007</v>
      </c>
      <c r="F19" s="58">
        <v>3</v>
      </c>
      <c r="G19" s="51">
        <v>1</v>
      </c>
    </row>
    <row r="20" spans="2:7" x14ac:dyDescent="0.25">
      <c r="B20" s="51" t="s">
        <v>83</v>
      </c>
      <c r="C20" s="53">
        <v>6</v>
      </c>
      <c r="D20" s="52">
        <v>6</v>
      </c>
      <c r="E20" s="51">
        <v>6.4</v>
      </c>
      <c r="F20" s="59">
        <v>1</v>
      </c>
      <c r="G20" s="51"/>
    </row>
    <row r="21" spans="2:7" x14ac:dyDescent="0.25">
      <c r="B21" s="51"/>
      <c r="C21" s="51"/>
      <c r="D21" s="51"/>
      <c r="E21" s="51">
        <v>0.4</v>
      </c>
      <c r="F21" s="51"/>
      <c r="G21" s="51"/>
    </row>
    <row r="22" spans="2:7" x14ac:dyDescent="0.25">
      <c r="B22" s="51"/>
      <c r="C22" s="51"/>
      <c r="D22" s="51"/>
      <c r="E22" s="51"/>
      <c r="F22" s="51"/>
      <c r="G22" s="51"/>
    </row>
    <row r="23" spans="2:7" x14ac:dyDescent="0.25">
      <c r="B23" s="50" t="s">
        <v>76</v>
      </c>
      <c r="C23" s="51" t="s">
        <v>77</v>
      </c>
      <c r="D23" s="51"/>
      <c r="E23" s="51"/>
      <c r="F23" s="51"/>
      <c r="G23" s="51"/>
    </row>
    <row r="24" spans="2:7" x14ac:dyDescent="0.25">
      <c r="B24" s="50" t="s">
        <v>78</v>
      </c>
      <c r="C24" s="51" t="s">
        <v>85</v>
      </c>
      <c r="D24" s="51"/>
      <c r="E24" s="51"/>
      <c r="F24" s="51"/>
      <c r="G24" s="51"/>
    </row>
    <row r="25" spans="2:7" x14ac:dyDescent="0.25">
      <c r="B25" s="51"/>
      <c r="C25" s="51"/>
      <c r="D25" s="52">
        <v>211</v>
      </c>
      <c r="E25" s="51"/>
      <c r="F25" s="51"/>
      <c r="G25" s="51"/>
    </row>
    <row r="26" spans="2:7" x14ac:dyDescent="0.25">
      <c r="B26" s="51" t="s">
        <v>79</v>
      </c>
      <c r="C26" s="53">
        <v>211</v>
      </c>
      <c r="D26" s="52">
        <v>205</v>
      </c>
      <c r="E26" s="51">
        <v>211</v>
      </c>
      <c r="F26" s="54">
        <v>9</v>
      </c>
      <c r="G26" s="51"/>
    </row>
    <row r="27" spans="2:7" x14ac:dyDescent="0.25">
      <c r="B27" s="51" t="s">
        <v>80</v>
      </c>
      <c r="C27" s="55">
        <v>181</v>
      </c>
      <c r="D27" s="52">
        <v>199</v>
      </c>
      <c r="E27" s="51">
        <v>205</v>
      </c>
      <c r="F27" s="56">
        <v>7</v>
      </c>
      <c r="G27" s="51">
        <v>1</v>
      </c>
    </row>
    <row r="28" spans="2:7" x14ac:dyDescent="0.25">
      <c r="B28" s="51" t="s">
        <v>81</v>
      </c>
      <c r="C28" s="55">
        <v>203</v>
      </c>
      <c r="D28" s="52">
        <v>193</v>
      </c>
      <c r="E28" s="51">
        <v>199</v>
      </c>
      <c r="F28" s="57">
        <v>5</v>
      </c>
      <c r="G28" s="51">
        <v>7</v>
      </c>
    </row>
    <row r="29" spans="2:7" x14ac:dyDescent="0.25">
      <c r="B29" s="51" t="s">
        <v>82</v>
      </c>
      <c r="C29" s="55">
        <v>211</v>
      </c>
      <c r="D29" s="52">
        <v>187</v>
      </c>
      <c r="E29" s="51">
        <v>193</v>
      </c>
      <c r="F29" s="58">
        <v>3</v>
      </c>
      <c r="G29" s="51">
        <v>9</v>
      </c>
    </row>
    <row r="30" spans="2:7" x14ac:dyDescent="0.25">
      <c r="B30" s="51" t="s">
        <v>83</v>
      </c>
      <c r="C30" s="53">
        <v>181</v>
      </c>
      <c r="D30" s="52">
        <v>181</v>
      </c>
      <c r="E30" s="51">
        <v>187</v>
      </c>
      <c r="F30" s="59">
        <v>1</v>
      </c>
      <c r="G30" s="51"/>
    </row>
    <row r="31" spans="2:7" x14ac:dyDescent="0.25">
      <c r="B31" s="51"/>
      <c r="C31" s="51"/>
      <c r="D31" s="51"/>
      <c r="E31" s="51">
        <v>6</v>
      </c>
      <c r="F31" s="51"/>
      <c r="G31" s="51"/>
    </row>
    <row r="32" spans="2:7" x14ac:dyDescent="0.25">
      <c r="B32" s="51"/>
      <c r="C32" s="51"/>
      <c r="D32" s="51"/>
      <c r="E32" s="51"/>
      <c r="F32" s="51"/>
      <c r="G32" s="51"/>
    </row>
    <row r="33" spans="2:7" x14ac:dyDescent="0.25">
      <c r="B33" s="50" t="s">
        <v>76</v>
      </c>
      <c r="C33" s="51" t="s">
        <v>77</v>
      </c>
      <c r="D33" s="51"/>
      <c r="E33" s="51"/>
      <c r="F33" s="51"/>
      <c r="G33" s="51"/>
    </row>
    <row r="34" spans="2:7" x14ac:dyDescent="0.25">
      <c r="B34" s="50" t="s">
        <v>78</v>
      </c>
      <c r="C34" s="51" t="s">
        <v>86</v>
      </c>
      <c r="D34" s="51"/>
      <c r="E34" s="51"/>
      <c r="F34" s="51"/>
      <c r="G34" s="51"/>
    </row>
    <row r="35" spans="2:7" x14ac:dyDescent="0.25">
      <c r="B35" s="51"/>
      <c r="C35" s="51"/>
      <c r="D35" s="52"/>
      <c r="E35" s="51"/>
      <c r="F35" s="51"/>
      <c r="G35" s="51"/>
    </row>
    <row r="36" spans="2:7" x14ac:dyDescent="0.25">
      <c r="B36" s="51" t="s">
        <v>79</v>
      </c>
      <c r="C36" s="53" t="s">
        <v>87</v>
      </c>
      <c r="D36" s="52"/>
      <c r="E36" s="60" t="s">
        <v>51</v>
      </c>
      <c r="F36" s="59">
        <v>1</v>
      </c>
      <c r="G36" s="51"/>
    </row>
    <row r="37" spans="2:7" x14ac:dyDescent="0.25">
      <c r="B37" s="51" t="s">
        <v>80</v>
      </c>
      <c r="C37" s="55" t="s">
        <v>88</v>
      </c>
      <c r="D37" s="52"/>
      <c r="E37" s="60" t="s">
        <v>89</v>
      </c>
      <c r="F37" s="58">
        <v>3</v>
      </c>
      <c r="G37" s="51">
        <v>1</v>
      </c>
    </row>
    <row r="38" spans="2:7" x14ac:dyDescent="0.25">
      <c r="B38" s="51" t="s">
        <v>81</v>
      </c>
      <c r="C38" s="55" t="s">
        <v>87</v>
      </c>
      <c r="D38" s="52"/>
      <c r="E38" s="60" t="s">
        <v>90</v>
      </c>
      <c r="F38" s="57">
        <v>5</v>
      </c>
      <c r="G38" s="51">
        <v>9</v>
      </c>
    </row>
    <row r="39" spans="2:7" x14ac:dyDescent="0.25">
      <c r="B39" s="51" t="s">
        <v>82</v>
      </c>
      <c r="C39" s="55" t="s">
        <v>91</v>
      </c>
      <c r="D39" s="52"/>
      <c r="E39" s="60" t="s">
        <v>92</v>
      </c>
      <c r="F39" s="56">
        <v>7</v>
      </c>
      <c r="G39" s="51">
        <v>5</v>
      </c>
    </row>
    <row r="40" spans="2:7" x14ac:dyDescent="0.25">
      <c r="B40" s="51" t="s">
        <v>83</v>
      </c>
      <c r="C40" s="53" t="s">
        <v>88</v>
      </c>
      <c r="D40" s="52"/>
      <c r="E40" s="60" t="s">
        <v>53</v>
      </c>
      <c r="F40" s="54">
        <v>9</v>
      </c>
      <c r="G40" s="51"/>
    </row>
    <row r="41" spans="2:7" x14ac:dyDescent="0.25">
      <c r="B41" s="51"/>
      <c r="C41" s="51"/>
      <c r="D41" s="51"/>
      <c r="E41" s="51">
        <v>0</v>
      </c>
      <c r="F41" s="51"/>
      <c r="G4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Juan Rey</vt:lpstr>
      <vt:lpstr>Capacidad</vt:lpstr>
      <vt:lpstr>Espacio Disponible Integración</vt:lpstr>
      <vt:lpstr>Ahorro en tiempo de viaje</vt:lpstr>
      <vt:lpstr>Ranking</vt:lpstr>
      <vt:lpstr>INTERVALO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2021-03-05T02:43:54Z</dcterms:created>
  <dcterms:modified xsi:type="dcterms:W3CDTF">2021-05-21T22:38:31Z</dcterms:modified>
</cp:coreProperties>
</file>