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29"/>
  <workbookPr defaultThemeVersion="166925"/>
  <mc:AlternateContent xmlns:mc="http://schemas.openxmlformats.org/markup-compatibility/2006">
    <mc:Choice Requires="x15">
      <x15ac:absPath xmlns:x15ac="http://schemas.microsoft.com/office/spreadsheetml/2010/11/ac" url="D:\01. CAL Y MAYOR\01. CABLE SAN CRISTOBAL\01. ESTUDIO DE TRÁNSITO\02. FASE 2\PRODUCTOS\ENTREGA INFORME ANÁLISIS DE ALTERNATIVAS 2021-04-28\ANÁLISIS JERÁRQUICO V4\"/>
    </mc:Choice>
  </mc:AlternateContent>
  <xr:revisionPtr revIDLastSave="0" documentId="13_ncr:1_{46FCC78C-54E7-469D-BF39-A01DF8A18247}" xr6:coauthVersionLast="46" xr6:coauthVersionMax="46" xr10:uidLastSave="{00000000-0000-0000-0000-000000000000}"/>
  <bookViews>
    <workbookView xWindow="-120" yWindow="-120" windowWidth="20730" windowHeight="11160" tabRatio="911" xr2:uid="{5AAA6550-6324-4B51-9091-7815439C3FA1}"/>
  </bookViews>
  <sheets>
    <sheet name="E. RETORNO" sheetId="1" r:id="rId1"/>
    <sheet name="Dem. Captada" sheetId="2" r:id="rId2"/>
    <sheet name="Ahorro en tiempo de viaje" sheetId="7" r:id="rId3"/>
    <sheet name="Accesibilidad" sheetId="8" r:id="rId4"/>
    <sheet name="Conectividad" sheetId="9" r:id="rId5"/>
    <sheet name="Capacidad" sheetId="10" r:id="rId6"/>
    <sheet name="Proximidad a equipamientos" sheetId="11" r:id="rId7"/>
    <sheet name="Espacio disponible integración" sheetId="12" r:id="rId8"/>
    <sheet name="Ranking" sheetId="6" r:id="rId9"/>
    <sheet name="Intervalos" sheetId="13" r:id="rId10"/>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1" i="10" l="1"/>
  <c r="G12" i="10"/>
  <c r="G10" i="10"/>
  <c r="H20" i="1" l="1"/>
  <c r="H27" i="1" s="1"/>
  <c r="G18" i="1"/>
  <c r="F18" i="1"/>
  <c r="F43" i="1" s="1"/>
  <c r="F17" i="1"/>
  <c r="F42" i="1" s="1"/>
  <c r="E18" i="1"/>
  <c r="E43" i="1" s="1"/>
  <c r="E17" i="1"/>
  <c r="E42" i="1" s="1"/>
  <c r="D18" i="1"/>
  <c r="D43" i="1" s="1"/>
  <c r="D17" i="1"/>
  <c r="D42" i="1" s="1"/>
  <c r="C18" i="1"/>
  <c r="C43" i="1" s="1"/>
  <c r="C17" i="1"/>
  <c r="C42" i="1" s="1"/>
  <c r="B18" i="1"/>
  <c r="B43" i="1" s="1"/>
  <c r="B17" i="1"/>
  <c r="B42" i="1" s="1"/>
  <c r="C37" i="1"/>
  <c r="D37" i="1"/>
  <c r="E37" i="1"/>
  <c r="F37" i="1"/>
  <c r="G37" i="1"/>
  <c r="H37" i="1"/>
  <c r="C38" i="1"/>
  <c r="D38" i="1"/>
  <c r="E38" i="1"/>
  <c r="F38" i="1"/>
  <c r="G38" i="1"/>
  <c r="H38" i="1"/>
  <c r="D39" i="1"/>
  <c r="E39" i="1"/>
  <c r="F39" i="1"/>
  <c r="G39" i="1"/>
  <c r="H39" i="1"/>
  <c r="E40" i="1"/>
  <c r="F40" i="1"/>
  <c r="G40" i="1"/>
  <c r="H40" i="1"/>
  <c r="F41" i="1"/>
  <c r="G41" i="1"/>
  <c r="H41" i="1"/>
  <c r="G42" i="1"/>
  <c r="H42" i="1"/>
  <c r="H43" i="1"/>
  <c r="I20" i="1"/>
  <c r="D36" i="12"/>
  <c r="D35" i="12"/>
  <c r="C35" i="12"/>
  <c r="D34" i="12"/>
  <c r="C34" i="12"/>
  <c r="B34" i="12"/>
  <c r="D22" i="12"/>
  <c r="D30" i="12" s="1"/>
  <c r="C21" i="12"/>
  <c r="B21" i="12"/>
  <c r="B36" i="12" s="1"/>
  <c r="B20" i="12"/>
  <c r="B35" i="12" s="1"/>
  <c r="D36" i="11"/>
  <c r="D35" i="11"/>
  <c r="C35" i="11"/>
  <c r="D34" i="11"/>
  <c r="C34" i="11"/>
  <c r="B34" i="11"/>
  <c r="D22" i="11"/>
  <c r="D29" i="11" s="1"/>
  <c r="C21" i="11"/>
  <c r="C22" i="11" s="1"/>
  <c r="C29" i="11" s="1"/>
  <c r="B21" i="11"/>
  <c r="B36" i="11" s="1"/>
  <c r="B20" i="11"/>
  <c r="B22" i="11" l="1"/>
  <c r="B30" i="11" s="1"/>
  <c r="G30" i="11" s="1"/>
  <c r="F36" i="11" s="1"/>
  <c r="B22" i="12"/>
  <c r="B28" i="12" s="1"/>
  <c r="B35" i="11"/>
  <c r="D55" i="11" s="1"/>
  <c r="D54" i="11"/>
  <c r="D37" i="12"/>
  <c r="F67" i="1"/>
  <c r="I67" i="1"/>
  <c r="H45" i="1"/>
  <c r="G20" i="1"/>
  <c r="G26" i="1" s="1"/>
  <c r="G43" i="1"/>
  <c r="G45" i="1" s="1"/>
  <c r="F20" i="1"/>
  <c r="F31" i="1" s="1"/>
  <c r="F45" i="1"/>
  <c r="H28" i="1"/>
  <c r="H31" i="1"/>
  <c r="H32" i="1"/>
  <c r="H29" i="1"/>
  <c r="H26" i="1"/>
  <c r="H30" i="1"/>
  <c r="D28" i="12"/>
  <c r="B55" i="12"/>
  <c r="D55" i="12"/>
  <c r="B37" i="12"/>
  <c r="D29" i="12"/>
  <c r="D31" i="12" s="1"/>
  <c r="C36" i="12"/>
  <c r="C37" i="12" s="1"/>
  <c r="B54" i="12"/>
  <c r="C22" i="12"/>
  <c r="D54" i="12"/>
  <c r="D28" i="11"/>
  <c r="D31" i="11" s="1"/>
  <c r="D30" i="11"/>
  <c r="C30" i="11"/>
  <c r="B54" i="11"/>
  <c r="B28" i="11"/>
  <c r="B37" i="11"/>
  <c r="B55" i="11"/>
  <c r="C28" i="11"/>
  <c r="D37" i="11"/>
  <c r="C36" i="11"/>
  <c r="D56" i="11" s="1"/>
  <c r="B20" i="10"/>
  <c r="D36" i="10"/>
  <c r="D35" i="10"/>
  <c r="C35" i="10"/>
  <c r="D34" i="10"/>
  <c r="C34" i="10"/>
  <c r="B34" i="10"/>
  <c r="D22" i="10"/>
  <c r="D29" i="10" s="1"/>
  <c r="C21" i="10"/>
  <c r="C36" i="10" s="1"/>
  <c r="B21" i="10"/>
  <c r="B36" i="10" s="1"/>
  <c r="D36" i="9"/>
  <c r="D35" i="9"/>
  <c r="C35" i="9"/>
  <c r="D34" i="9"/>
  <c r="C34" i="9"/>
  <c r="B34" i="9"/>
  <c r="D22" i="9"/>
  <c r="D30" i="9" s="1"/>
  <c r="C21" i="9"/>
  <c r="C22" i="9" s="1"/>
  <c r="C29" i="9" s="1"/>
  <c r="B21" i="9"/>
  <c r="B36" i="9" s="1"/>
  <c r="B20" i="9"/>
  <c r="B35" i="9" s="1"/>
  <c r="D35" i="8"/>
  <c r="D34" i="8"/>
  <c r="C34" i="8"/>
  <c r="D33" i="8"/>
  <c r="C33" i="8"/>
  <c r="B33" i="8"/>
  <c r="D21" i="8"/>
  <c r="D29" i="8" s="1"/>
  <c r="C20" i="8"/>
  <c r="C35" i="8" s="1"/>
  <c r="B20" i="8"/>
  <c r="B35" i="8" s="1"/>
  <c r="B19" i="8"/>
  <c r="B34" i="8" s="1"/>
  <c r="D35" i="7"/>
  <c r="D34" i="7"/>
  <c r="C34" i="7"/>
  <c r="D33" i="7"/>
  <c r="C33" i="7"/>
  <c r="B33" i="7"/>
  <c r="D21" i="7"/>
  <c r="D27" i="7" s="1"/>
  <c r="C20" i="7"/>
  <c r="C35" i="7" s="1"/>
  <c r="B20" i="7"/>
  <c r="B35" i="7" s="1"/>
  <c r="B19" i="7"/>
  <c r="E16" i="1"/>
  <c r="E41" i="1" s="1"/>
  <c r="E45" i="1" s="1"/>
  <c r="D15" i="1"/>
  <c r="D40" i="1" s="1"/>
  <c r="C15" i="1"/>
  <c r="C40" i="1" s="1"/>
  <c r="B15" i="1"/>
  <c r="B40" i="1" s="1"/>
  <c r="B13" i="1"/>
  <c r="B38" i="1" s="1"/>
  <c r="B14" i="1"/>
  <c r="B39" i="1" s="1"/>
  <c r="C14" i="1"/>
  <c r="C39" i="1" s="1"/>
  <c r="B29" i="12" l="1"/>
  <c r="F30" i="11"/>
  <c r="B29" i="11"/>
  <c r="B30" i="12"/>
  <c r="H67" i="1"/>
  <c r="G69" i="1"/>
  <c r="I69" i="1"/>
  <c r="F69" i="1"/>
  <c r="E69" i="1"/>
  <c r="H63" i="1"/>
  <c r="I63" i="1"/>
  <c r="E63" i="1"/>
  <c r="G63" i="1"/>
  <c r="F63" i="1"/>
  <c r="H68" i="1"/>
  <c r="E67" i="1"/>
  <c r="G68" i="1"/>
  <c r="F64" i="1"/>
  <c r="E64" i="1"/>
  <c r="G64" i="1"/>
  <c r="I64" i="1"/>
  <c r="H64" i="1"/>
  <c r="H69" i="1"/>
  <c r="I68" i="1"/>
  <c r="F68" i="1"/>
  <c r="E68" i="1"/>
  <c r="F65" i="1"/>
  <c r="G65" i="1"/>
  <c r="E65" i="1"/>
  <c r="H65" i="1"/>
  <c r="I65" i="1"/>
  <c r="G67" i="1"/>
  <c r="G27" i="1"/>
  <c r="G29" i="1"/>
  <c r="G30" i="1"/>
  <c r="G31" i="1"/>
  <c r="G32" i="1"/>
  <c r="G28" i="1"/>
  <c r="F29" i="1"/>
  <c r="F27" i="1"/>
  <c r="F26" i="1"/>
  <c r="F28" i="1"/>
  <c r="F32" i="1"/>
  <c r="F30" i="1"/>
  <c r="H34" i="1"/>
  <c r="E20" i="1"/>
  <c r="E30" i="1" s="1"/>
  <c r="C55" i="12"/>
  <c r="B61" i="12" s="1"/>
  <c r="C56" i="12"/>
  <c r="D56" i="12"/>
  <c r="B56" i="12"/>
  <c r="C29" i="12"/>
  <c r="G29" i="12" s="1"/>
  <c r="F35" i="12" s="1"/>
  <c r="C28" i="12"/>
  <c r="C30" i="12"/>
  <c r="F30" i="12" s="1"/>
  <c r="C54" i="12"/>
  <c r="B60" i="12"/>
  <c r="C31" i="11"/>
  <c r="C54" i="11"/>
  <c r="D60" i="11" s="1"/>
  <c r="C55" i="11"/>
  <c r="D61" i="11" s="1"/>
  <c r="C37" i="11"/>
  <c r="B56" i="11"/>
  <c r="B31" i="11"/>
  <c r="G28" i="11"/>
  <c r="F34" i="11" s="1"/>
  <c r="F28" i="11"/>
  <c r="C56" i="11"/>
  <c r="D37" i="9"/>
  <c r="D54" i="10"/>
  <c r="B22" i="9"/>
  <c r="B30" i="9" s="1"/>
  <c r="D36" i="8"/>
  <c r="C22" i="10"/>
  <c r="C29" i="10" s="1"/>
  <c r="D37" i="10"/>
  <c r="B22" i="10"/>
  <c r="B28" i="10" s="1"/>
  <c r="D56" i="10"/>
  <c r="C56" i="10"/>
  <c r="C54" i="10"/>
  <c r="C37" i="10"/>
  <c r="D30" i="10"/>
  <c r="B35" i="10"/>
  <c r="B54" i="10" s="1"/>
  <c r="D28" i="10"/>
  <c r="C36" i="9"/>
  <c r="C54" i="9" s="1"/>
  <c r="D29" i="9"/>
  <c r="B55" i="9"/>
  <c r="B54" i="9"/>
  <c r="D55" i="9"/>
  <c r="B37" i="9"/>
  <c r="C30" i="9"/>
  <c r="C28" i="9"/>
  <c r="D54" i="9"/>
  <c r="D28" i="9"/>
  <c r="C21" i="8"/>
  <c r="C29" i="8" s="1"/>
  <c r="D27" i="8"/>
  <c r="D53" i="8"/>
  <c r="D55" i="8"/>
  <c r="C55" i="8"/>
  <c r="B55" i="8"/>
  <c r="B36" i="8"/>
  <c r="C36" i="8"/>
  <c r="B54" i="8"/>
  <c r="D54" i="8"/>
  <c r="C54" i="8"/>
  <c r="B53" i="8"/>
  <c r="D28" i="8"/>
  <c r="B21" i="8"/>
  <c r="B28" i="8" s="1"/>
  <c r="C53" i="8"/>
  <c r="B21" i="7"/>
  <c r="B27" i="7" s="1"/>
  <c r="D53" i="7"/>
  <c r="C21" i="7"/>
  <c r="C28" i="7" s="1"/>
  <c r="D36" i="7"/>
  <c r="D55" i="7"/>
  <c r="C55" i="7"/>
  <c r="C36" i="7"/>
  <c r="C53" i="7"/>
  <c r="D29" i="7"/>
  <c r="B34" i="7"/>
  <c r="B55" i="7" s="1"/>
  <c r="D28" i="7"/>
  <c r="C35" i="2"/>
  <c r="D35" i="2"/>
  <c r="D36" i="2"/>
  <c r="C34" i="2"/>
  <c r="D34" i="2"/>
  <c r="B20" i="2"/>
  <c r="B35" i="2" s="1"/>
  <c r="B21" i="2"/>
  <c r="B36" i="2" s="1"/>
  <c r="B34" i="2"/>
  <c r="C21" i="2"/>
  <c r="C36" i="2" s="1"/>
  <c r="B37" i="1"/>
  <c r="D16" i="1"/>
  <c r="D41" i="1" s="1"/>
  <c r="D63" i="1" s="1"/>
  <c r="C16" i="1"/>
  <c r="C41" i="1" s="1"/>
  <c r="C45" i="1" s="1"/>
  <c r="B16" i="1"/>
  <c r="B41" i="1" s="1"/>
  <c r="C60" i="11" l="1"/>
  <c r="G30" i="9"/>
  <c r="F36" i="9" s="1"/>
  <c r="C55" i="9"/>
  <c r="F55" i="9" s="1"/>
  <c r="D61" i="12"/>
  <c r="F29" i="11"/>
  <c r="G29" i="11"/>
  <c r="F35" i="11" s="1"/>
  <c r="B62" i="11"/>
  <c r="F55" i="12"/>
  <c r="B31" i="12"/>
  <c r="B65" i="1"/>
  <c r="C65" i="1"/>
  <c r="C69" i="1"/>
  <c r="C67" i="1"/>
  <c r="B63" i="1"/>
  <c r="C64" i="1"/>
  <c r="D45" i="1"/>
  <c r="D67" i="1"/>
  <c r="D69" i="1"/>
  <c r="C63" i="1"/>
  <c r="D64" i="1"/>
  <c r="B64" i="1"/>
  <c r="C68" i="1"/>
  <c r="B66" i="1"/>
  <c r="C66" i="1"/>
  <c r="E66" i="1"/>
  <c r="G66" i="1"/>
  <c r="I66" i="1"/>
  <c r="D66" i="1"/>
  <c r="F66" i="1"/>
  <c r="H66" i="1"/>
  <c r="C62" i="1"/>
  <c r="D62" i="1"/>
  <c r="E62" i="1"/>
  <c r="F62" i="1"/>
  <c r="G62" i="1"/>
  <c r="H62" i="1"/>
  <c r="B62" i="1"/>
  <c r="I62" i="1"/>
  <c r="B68" i="1"/>
  <c r="B67" i="1"/>
  <c r="B69" i="1"/>
  <c r="D65" i="1"/>
  <c r="D68" i="1"/>
  <c r="B45" i="1"/>
  <c r="G34" i="1"/>
  <c r="F34" i="1"/>
  <c r="E29" i="1"/>
  <c r="E32" i="1"/>
  <c r="E28" i="1"/>
  <c r="E27" i="1"/>
  <c r="E31" i="1"/>
  <c r="D20" i="1"/>
  <c r="D30" i="1" s="1"/>
  <c r="B20" i="1"/>
  <c r="C20" i="1"/>
  <c r="C30" i="1" s="1"/>
  <c r="E26" i="1"/>
  <c r="D60" i="12"/>
  <c r="F54" i="12"/>
  <c r="C61" i="12"/>
  <c r="B67" i="12" s="1"/>
  <c r="C31" i="12"/>
  <c r="F28" i="12"/>
  <c r="G28" i="12"/>
  <c r="F34" i="12" s="1"/>
  <c r="G30" i="12"/>
  <c r="F36" i="12" s="1"/>
  <c r="F29" i="12"/>
  <c r="C60" i="12"/>
  <c r="F60" i="12" s="1"/>
  <c r="D62" i="12"/>
  <c r="C62" i="12"/>
  <c r="B62" i="12"/>
  <c r="F56" i="12"/>
  <c r="B61" i="11"/>
  <c r="C62" i="11"/>
  <c r="C61" i="11"/>
  <c r="F61" i="11" s="1"/>
  <c r="B60" i="11"/>
  <c r="C66" i="11" s="1"/>
  <c r="F54" i="11"/>
  <c r="F57" i="11" s="1"/>
  <c r="G54" i="11" s="1"/>
  <c r="D62" i="11"/>
  <c r="F55" i="11"/>
  <c r="F56" i="11"/>
  <c r="G34" i="11"/>
  <c r="J34" i="11" s="1"/>
  <c r="G36" i="11"/>
  <c r="J36" i="11" s="1"/>
  <c r="G35" i="11"/>
  <c r="J35" i="11" s="1"/>
  <c r="D56" i="9"/>
  <c r="C37" i="9"/>
  <c r="C56" i="9"/>
  <c r="B56" i="9"/>
  <c r="B29" i="10"/>
  <c r="G29" i="10" s="1"/>
  <c r="F35" i="10" s="1"/>
  <c r="B28" i="7"/>
  <c r="G28" i="7" s="1"/>
  <c r="F34" i="7" s="1"/>
  <c r="B29" i="9"/>
  <c r="G29" i="9" s="1"/>
  <c r="F35" i="9" s="1"/>
  <c r="C31" i="9"/>
  <c r="B28" i="9"/>
  <c r="F28" i="9" s="1"/>
  <c r="B29" i="7"/>
  <c r="C28" i="10"/>
  <c r="G28" i="10" s="1"/>
  <c r="F34" i="10" s="1"/>
  <c r="C30" i="10"/>
  <c r="B30" i="10"/>
  <c r="D31" i="10"/>
  <c r="F54" i="10"/>
  <c r="D55" i="10"/>
  <c r="D60" i="10" s="1"/>
  <c r="C55" i="10"/>
  <c r="C60" i="10" s="1"/>
  <c r="B55" i="10"/>
  <c r="B37" i="10"/>
  <c r="B56" i="10"/>
  <c r="F30" i="9"/>
  <c r="D31" i="9"/>
  <c r="G28" i="9"/>
  <c r="F34" i="9" s="1"/>
  <c r="F54" i="9"/>
  <c r="D60" i="9"/>
  <c r="C28" i="8"/>
  <c r="G28" i="8" s="1"/>
  <c r="F34" i="8" s="1"/>
  <c r="C27" i="8"/>
  <c r="D30" i="8"/>
  <c r="F54" i="8"/>
  <c r="D60" i="8"/>
  <c r="C60" i="8"/>
  <c r="B60" i="8"/>
  <c r="B59" i="8"/>
  <c r="F53" i="8"/>
  <c r="D59" i="8"/>
  <c r="C59" i="8"/>
  <c r="B27" i="8"/>
  <c r="B29" i="8"/>
  <c r="D61" i="8"/>
  <c r="C61" i="8"/>
  <c r="B61" i="8"/>
  <c r="F55" i="8"/>
  <c r="D30" i="7"/>
  <c r="C29" i="7"/>
  <c r="C27" i="7"/>
  <c r="F55" i="7"/>
  <c r="D54" i="7"/>
  <c r="D61" i="7" s="1"/>
  <c r="C54" i="7"/>
  <c r="C61" i="7" s="1"/>
  <c r="B54" i="7"/>
  <c r="B36" i="7"/>
  <c r="B53" i="7"/>
  <c r="D54" i="2"/>
  <c r="C54" i="2"/>
  <c r="B54" i="2"/>
  <c r="B56" i="2"/>
  <c r="C56" i="2"/>
  <c r="D56" i="2"/>
  <c r="C55" i="2"/>
  <c r="D55" i="2"/>
  <c r="B55" i="2"/>
  <c r="C37" i="2"/>
  <c r="D37" i="2"/>
  <c r="C22" i="2"/>
  <c r="D22" i="2"/>
  <c r="B22" i="2"/>
  <c r="B37" i="2"/>
  <c r="C61" i="9" l="1"/>
  <c r="B61" i="9"/>
  <c r="F61" i="9" s="1"/>
  <c r="D61" i="9"/>
  <c r="C67" i="11"/>
  <c r="F57" i="12"/>
  <c r="F28" i="7"/>
  <c r="D67" i="12"/>
  <c r="B30" i="7"/>
  <c r="B66" i="11"/>
  <c r="I74" i="1"/>
  <c r="F74" i="1"/>
  <c r="B74" i="1"/>
  <c r="E74" i="1"/>
  <c r="C74" i="1"/>
  <c r="D74" i="1"/>
  <c r="G74" i="1"/>
  <c r="H74" i="1"/>
  <c r="B75" i="1"/>
  <c r="C75" i="1"/>
  <c r="D75" i="1"/>
  <c r="E75" i="1"/>
  <c r="F75" i="1"/>
  <c r="G75" i="1"/>
  <c r="H75" i="1"/>
  <c r="I75" i="1"/>
  <c r="B78" i="1"/>
  <c r="C78" i="1"/>
  <c r="D78" i="1"/>
  <c r="E78" i="1"/>
  <c r="F78" i="1"/>
  <c r="G78" i="1"/>
  <c r="I78" i="1"/>
  <c r="H78" i="1"/>
  <c r="E79" i="1"/>
  <c r="F79" i="1"/>
  <c r="G79" i="1"/>
  <c r="H79" i="1"/>
  <c r="I79" i="1"/>
  <c r="D79" i="1"/>
  <c r="B79" i="1"/>
  <c r="C79" i="1"/>
  <c r="I80" i="1"/>
  <c r="E80" i="1"/>
  <c r="F80" i="1"/>
  <c r="H80" i="1"/>
  <c r="B80" i="1"/>
  <c r="G80" i="1"/>
  <c r="C80" i="1"/>
  <c r="D80" i="1"/>
  <c r="I77" i="1"/>
  <c r="G77" i="1"/>
  <c r="E77" i="1"/>
  <c r="F77" i="1"/>
  <c r="B77" i="1"/>
  <c r="C77" i="1"/>
  <c r="H77" i="1"/>
  <c r="D77" i="1"/>
  <c r="E76" i="1"/>
  <c r="B76" i="1"/>
  <c r="D76" i="1"/>
  <c r="F76" i="1"/>
  <c r="C76" i="1"/>
  <c r="G76" i="1"/>
  <c r="H76" i="1"/>
  <c r="I76" i="1"/>
  <c r="K63" i="1"/>
  <c r="E73" i="1"/>
  <c r="F73" i="1"/>
  <c r="G73" i="1"/>
  <c r="H73" i="1"/>
  <c r="C73" i="1"/>
  <c r="I73" i="1"/>
  <c r="D73" i="1"/>
  <c r="B73" i="1"/>
  <c r="K65" i="1"/>
  <c r="K64" i="1"/>
  <c r="K67" i="1"/>
  <c r="K66" i="1"/>
  <c r="K69" i="1"/>
  <c r="K68" i="1"/>
  <c r="K62" i="1"/>
  <c r="E34" i="1"/>
  <c r="B32" i="1"/>
  <c r="B31" i="1"/>
  <c r="B27" i="1"/>
  <c r="B29" i="1"/>
  <c r="B28" i="1"/>
  <c r="B30" i="1"/>
  <c r="C27" i="1"/>
  <c r="C32" i="1"/>
  <c r="C31" i="1"/>
  <c r="C28" i="1"/>
  <c r="C29" i="1"/>
  <c r="D26" i="1"/>
  <c r="D27" i="1"/>
  <c r="D32" i="1"/>
  <c r="D28" i="1"/>
  <c r="D31" i="1"/>
  <c r="D29" i="1"/>
  <c r="F61" i="12"/>
  <c r="G54" i="12"/>
  <c r="G55" i="12"/>
  <c r="C66" i="12"/>
  <c r="B66" i="12"/>
  <c r="D66" i="12"/>
  <c r="C67" i="12"/>
  <c r="F67" i="12" s="1"/>
  <c r="G34" i="12"/>
  <c r="J34" i="12" s="1"/>
  <c r="G36" i="12"/>
  <c r="J36" i="12" s="1"/>
  <c r="G35" i="12"/>
  <c r="J35" i="12" s="1"/>
  <c r="G56" i="12"/>
  <c r="D68" i="12"/>
  <c r="C68" i="12"/>
  <c r="B68" i="12"/>
  <c r="F62" i="12"/>
  <c r="F60" i="11"/>
  <c r="B67" i="11"/>
  <c r="G56" i="11"/>
  <c r="B68" i="11"/>
  <c r="D66" i="11"/>
  <c r="D67" i="11"/>
  <c r="D68" i="11"/>
  <c r="F62" i="11"/>
  <c r="C68" i="11"/>
  <c r="J37" i="11"/>
  <c r="F40" i="11" s="1"/>
  <c r="F41" i="11" s="1"/>
  <c r="G41" i="11" s="1"/>
  <c r="G55" i="11"/>
  <c r="B60" i="9"/>
  <c r="C62" i="9"/>
  <c r="D62" i="9"/>
  <c r="F56" i="9"/>
  <c r="F57" i="9" s="1"/>
  <c r="G55" i="9" s="1"/>
  <c r="B62" i="9"/>
  <c r="C60" i="9"/>
  <c r="B31" i="10"/>
  <c r="F29" i="10"/>
  <c r="F30" i="10"/>
  <c r="G30" i="10"/>
  <c r="F36" i="10" s="1"/>
  <c r="G34" i="10" s="1"/>
  <c r="J34" i="10" s="1"/>
  <c r="F28" i="10"/>
  <c r="B31" i="9"/>
  <c r="F29" i="9"/>
  <c r="F29" i="7"/>
  <c r="C31" i="10"/>
  <c r="D61" i="10"/>
  <c r="C61" i="10"/>
  <c r="F55" i="10"/>
  <c r="B61" i="10"/>
  <c r="B60" i="10"/>
  <c r="B62" i="10"/>
  <c r="F56" i="10"/>
  <c r="D62" i="10"/>
  <c r="C62" i="10"/>
  <c r="G34" i="9"/>
  <c r="J34" i="9" s="1"/>
  <c r="G35" i="9"/>
  <c r="J35" i="9" s="1"/>
  <c r="G36" i="9"/>
  <c r="J36" i="9" s="1"/>
  <c r="F28" i="8"/>
  <c r="C30" i="8"/>
  <c r="D66" i="8"/>
  <c r="C66" i="8"/>
  <c r="B66" i="8"/>
  <c r="F60" i="8"/>
  <c r="C67" i="8"/>
  <c r="B67" i="8"/>
  <c r="D67" i="8"/>
  <c r="F61" i="8"/>
  <c r="G29" i="8"/>
  <c r="F35" i="8" s="1"/>
  <c r="F29" i="8"/>
  <c r="F56" i="8"/>
  <c r="G54" i="8" s="1"/>
  <c r="F27" i="8"/>
  <c r="B30" i="8"/>
  <c r="G27" i="8"/>
  <c r="F33" i="8" s="1"/>
  <c r="D65" i="8"/>
  <c r="F59" i="8"/>
  <c r="C65" i="8"/>
  <c r="B65" i="8"/>
  <c r="G29" i="7"/>
  <c r="F35" i="7" s="1"/>
  <c r="C30" i="7"/>
  <c r="F27" i="7"/>
  <c r="G27" i="7"/>
  <c r="F33" i="7" s="1"/>
  <c r="F53" i="7"/>
  <c r="D59" i="7"/>
  <c r="C59" i="7"/>
  <c r="B59" i="7"/>
  <c r="B61" i="7"/>
  <c r="B60" i="7"/>
  <c r="D60" i="7"/>
  <c r="F54" i="7"/>
  <c r="C60" i="7"/>
  <c r="B62" i="2"/>
  <c r="C62" i="2"/>
  <c r="D62" i="2"/>
  <c r="D60" i="2"/>
  <c r="C60" i="2"/>
  <c r="B60" i="2"/>
  <c r="C61" i="2"/>
  <c r="D61" i="2"/>
  <c r="B61" i="2"/>
  <c r="C26" i="1"/>
  <c r="F55" i="2"/>
  <c r="C30" i="2"/>
  <c r="C29" i="2"/>
  <c r="D29" i="2"/>
  <c r="D30" i="2"/>
  <c r="D28" i="2"/>
  <c r="B29" i="2"/>
  <c r="B30" i="2"/>
  <c r="C28" i="2"/>
  <c r="B28" i="2"/>
  <c r="B26" i="1"/>
  <c r="C74" i="11" l="1"/>
  <c r="C72" i="11"/>
  <c r="D67" i="9"/>
  <c r="F67" i="11"/>
  <c r="B88" i="1"/>
  <c r="C88" i="1"/>
  <c r="D88" i="1"/>
  <c r="E88" i="1"/>
  <c r="F88" i="1"/>
  <c r="G88" i="1"/>
  <c r="H88" i="1"/>
  <c r="I88" i="1"/>
  <c r="F86" i="1"/>
  <c r="G86" i="1"/>
  <c r="H86" i="1"/>
  <c r="I86" i="1"/>
  <c r="D86" i="1"/>
  <c r="E86" i="1"/>
  <c r="B86" i="1"/>
  <c r="C86" i="1"/>
  <c r="H90" i="1"/>
  <c r="B90" i="1"/>
  <c r="C90" i="1"/>
  <c r="D90" i="1"/>
  <c r="E90" i="1"/>
  <c r="F90" i="1"/>
  <c r="G90" i="1"/>
  <c r="I90" i="1"/>
  <c r="G84" i="1"/>
  <c r="H84" i="1"/>
  <c r="I84" i="1"/>
  <c r="F84" i="1"/>
  <c r="B84" i="1"/>
  <c r="E84" i="1"/>
  <c r="C84" i="1"/>
  <c r="D84" i="1"/>
  <c r="F89" i="1"/>
  <c r="G89" i="1"/>
  <c r="H89" i="1"/>
  <c r="E89" i="1"/>
  <c r="I89" i="1"/>
  <c r="D89" i="1"/>
  <c r="B89" i="1"/>
  <c r="C89" i="1"/>
  <c r="K76" i="1"/>
  <c r="B87" i="1"/>
  <c r="C87" i="1"/>
  <c r="D87" i="1"/>
  <c r="E87" i="1"/>
  <c r="H87" i="1"/>
  <c r="F87" i="1"/>
  <c r="I87" i="1"/>
  <c r="G87" i="1"/>
  <c r="B85" i="1"/>
  <c r="C85" i="1"/>
  <c r="D85" i="1"/>
  <c r="E85" i="1"/>
  <c r="F85" i="1"/>
  <c r="G85" i="1"/>
  <c r="H85" i="1"/>
  <c r="I85" i="1"/>
  <c r="B91" i="1"/>
  <c r="C91" i="1"/>
  <c r="D91" i="1"/>
  <c r="E91" i="1"/>
  <c r="F91" i="1"/>
  <c r="G91" i="1"/>
  <c r="H91" i="1"/>
  <c r="I91" i="1"/>
  <c r="K77" i="1"/>
  <c r="K75" i="1"/>
  <c r="K79" i="1"/>
  <c r="K73" i="1"/>
  <c r="K78" i="1"/>
  <c r="K80" i="1"/>
  <c r="K74" i="1"/>
  <c r="K70" i="1"/>
  <c r="L62" i="1" s="1"/>
  <c r="C34" i="1"/>
  <c r="L30" i="1"/>
  <c r="K41" i="1" s="1"/>
  <c r="K30" i="1"/>
  <c r="K28" i="1"/>
  <c r="L28" i="1"/>
  <c r="K39" i="1" s="1"/>
  <c r="L29" i="1"/>
  <c r="K40" i="1" s="1"/>
  <c r="K29" i="1"/>
  <c r="D34" i="1"/>
  <c r="K26" i="1"/>
  <c r="L26" i="1"/>
  <c r="K37" i="1" s="1"/>
  <c r="B34" i="1"/>
  <c r="K31" i="1"/>
  <c r="L31" i="1"/>
  <c r="K42" i="1" s="1"/>
  <c r="L27" i="1"/>
  <c r="K38" i="1" s="1"/>
  <c r="K27" i="1"/>
  <c r="L32" i="1"/>
  <c r="K43" i="1" s="1"/>
  <c r="K32" i="1"/>
  <c r="D73" i="12"/>
  <c r="G57" i="12"/>
  <c r="D74" i="12"/>
  <c r="C74" i="12"/>
  <c r="B74" i="12"/>
  <c r="F68" i="12"/>
  <c r="D72" i="12"/>
  <c r="C72" i="12"/>
  <c r="B72" i="12"/>
  <c r="F66" i="12"/>
  <c r="J37" i="12"/>
  <c r="F40" i="12" s="1"/>
  <c r="F41" i="12" s="1"/>
  <c r="G41" i="12" s="1"/>
  <c r="C73" i="12"/>
  <c r="B73" i="12"/>
  <c r="F63" i="12"/>
  <c r="F68" i="11"/>
  <c r="G57" i="11"/>
  <c r="F63" i="11"/>
  <c r="G61" i="11" s="1"/>
  <c r="B74" i="11"/>
  <c r="B73" i="11"/>
  <c r="D72" i="11"/>
  <c r="C73" i="11"/>
  <c r="D74" i="11"/>
  <c r="F66" i="11"/>
  <c r="B72" i="11"/>
  <c r="D73" i="11"/>
  <c r="F62" i="9"/>
  <c r="C67" i="9"/>
  <c r="D68" i="9"/>
  <c r="B68" i="9"/>
  <c r="B66" i="9"/>
  <c r="D66" i="9"/>
  <c r="C66" i="9"/>
  <c r="C68" i="9"/>
  <c r="F60" i="9"/>
  <c r="B67" i="9"/>
  <c r="G35" i="10"/>
  <c r="J35" i="10" s="1"/>
  <c r="G36" i="10"/>
  <c r="J36" i="10" s="1"/>
  <c r="C66" i="2"/>
  <c r="D66" i="2"/>
  <c r="B66" i="2"/>
  <c r="D67" i="2"/>
  <c r="B67" i="2"/>
  <c r="C67" i="2"/>
  <c r="B68" i="2"/>
  <c r="D68" i="2"/>
  <c r="C68" i="2"/>
  <c r="F57" i="10"/>
  <c r="G54" i="10" s="1"/>
  <c r="B68" i="10"/>
  <c r="C68" i="10"/>
  <c r="D68" i="10"/>
  <c r="F62" i="10"/>
  <c r="B67" i="10"/>
  <c r="F61" i="10"/>
  <c r="D67" i="10"/>
  <c r="C67" i="10"/>
  <c r="F60" i="10"/>
  <c r="D66" i="10"/>
  <c r="C66" i="10"/>
  <c r="B66" i="10"/>
  <c r="G54" i="9"/>
  <c r="J37" i="9"/>
  <c r="F40" i="9" s="1"/>
  <c r="F41" i="9" s="1"/>
  <c r="G41" i="9" s="1"/>
  <c r="G56" i="9"/>
  <c r="G55" i="8"/>
  <c r="G33" i="8"/>
  <c r="J33" i="8" s="1"/>
  <c r="G34" i="8"/>
  <c r="J34" i="8" s="1"/>
  <c r="G35" i="8"/>
  <c r="J35" i="8" s="1"/>
  <c r="C72" i="8"/>
  <c r="B72" i="8"/>
  <c r="D72" i="8"/>
  <c r="F66" i="8"/>
  <c r="G53" i="8"/>
  <c r="D71" i="8"/>
  <c r="C71" i="8"/>
  <c r="B71" i="8"/>
  <c r="F65" i="8"/>
  <c r="F62" i="8"/>
  <c r="G61" i="8" s="1"/>
  <c r="D73" i="8"/>
  <c r="B73" i="8"/>
  <c r="F67" i="8"/>
  <c r="C73" i="8"/>
  <c r="G33" i="7"/>
  <c r="J33" i="7" s="1"/>
  <c r="G34" i="7"/>
  <c r="J34" i="7" s="1"/>
  <c r="G35" i="7"/>
  <c r="J35" i="7" s="1"/>
  <c r="D65" i="7"/>
  <c r="C65" i="7"/>
  <c r="B65" i="7"/>
  <c r="F59" i="7"/>
  <c r="F56" i="7"/>
  <c r="G55" i="7" s="1"/>
  <c r="B66" i="7"/>
  <c r="F60" i="7"/>
  <c r="D66" i="7"/>
  <c r="C66" i="7"/>
  <c r="B67" i="7"/>
  <c r="D67" i="7"/>
  <c r="C67" i="7"/>
  <c r="F61" i="7"/>
  <c r="F56" i="2"/>
  <c r="G30" i="2"/>
  <c r="F36" i="2" s="1"/>
  <c r="F30" i="2"/>
  <c r="G29" i="2"/>
  <c r="F35" i="2" s="1"/>
  <c r="F29" i="2"/>
  <c r="D31" i="2"/>
  <c r="C31" i="2"/>
  <c r="G28" i="2"/>
  <c r="F34" i="2" s="1"/>
  <c r="B31" i="2"/>
  <c r="F28" i="2"/>
  <c r="F54" i="2"/>
  <c r="C79" i="11" l="1"/>
  <c r="D100" i="1"/>
  <c r="H100" i="1"/>
  <c r="E100" i="1"/>
  <c r="F100" i="1"/>
  <c r="C100" i="1"/>
  <c r="G100" i="1"/>
  <c r="I100" i="1"/>
  <c r="B100" i="1"/>
  <c r="D97" i="1"/>
  <c r="H97" i="1"/>
  <c r="E97" i="1"/>
  <c r="F97" i="1"/>
  <c r="C97" i="1"/>
  <c r="G97" i="1"/>
  <c r="I97" i="1"/>
  <c r="B97" i="1"/>
  <c r="D102" i="1"/>
  <c r="H102" i="1"/>
  <c r="E102" i="1"/>
  <c r="F102" i="1"/>
  <c r="C102" i="1"/>
  <c r="G102" i="1"/>
  <c r="I102" i="1"/>
  <c r="B102" i="1"/>
  <c r="D96" i="1"/>
  <c r="H96" i="1"/>
  <c r="F96" i="1"/>
  <c r="C96" i="1"/>
  <c r="G96" i="1"/>
  <c r="E96" i="1"/>
  <c r="I96" i="1"/>
  <c r="B96" i="1"/>
  <c r="D98" i="1"/>
  <c r="H98" i="1"/>
  <c r="E98" i="1"/>
  <c r="F98" i="1"/>
  <c r="C98" i="1"/>
  <c r="G98" i="1"/>
  <c r="I98" i="1"/>
  <c r="B98" i="1"/>
  <c r="D101" i="1"/>
  <c r="H101" i="1"/>
  <c r="E101" i="1"/>
  <c r="F101" i="1"/>
  <c r="C101" i="1"/>
  <c r="G101" i="1"/>
  <c r="I101" i="1"/>
  <c r="B101" i="1"/>
  <c r="E95" i="1"/>
  <c r="I95" i="1"/>
  <c r="F95" i="1"/>
  <c r="G95" i="1"/>
  <c r="D95" i="1"/>
  <c r="H95" i="1"/>
  <c r="B95" i="1"/>
  <c r="C95" i="1"/>
  <c r="D99" i="1"/>
  <c r="H99" i="1"/>
  <c r="E99" i="1"/>
  <c r="F99" i="1"/>
  <c r="C99" i="1"/>
  <c r="G99" i="1"/>
  <c r="I99" i="1"/>
  <c r="B99" i="1"/>
  <c r="L66" i="1"/>
  <c r="L64" i="1"/>
  <c r="K87" i="1"/>
  <c r="L69" i="1"/>
  <c r="K85" i="1"/>
  <c r="L67" i="1"/>
  <c r="K91" i="1"/>
  <c r="K84" i="1"/>
  <c r="K90" i="1"/>
  <c r="K89" i="1"/>
  <c r="K86" i="1"/>
  <c r="K88" i="1"/>
  <c r="K81" i="1"/>
  <c r="L76" i="1" s="1"/>
  <c r="L63" i="1"/>
  <c r="L65" i="1"/>
  <c r="L68" i="1"/>
  <c r="L40" i="1"/>
  <c r="O40" i="1" s="1"/>
  <c r="L43" i="1"/>
  <c r="O43" i="1" s="1"/>
  <c r="L37" i="1"/>
  <c r="O37" i="1" s="1"/>
  <c r="L41" i="1"/>
  <c r="O41" i="1" s="1"/>
  <c r="L42" i="1"/>
  <c r="O42" i="1" s="1"/>
  <c r="L38" i="1"/>
  <c r="O38" i="1" s="1"/>
  <c r="L39" i="1"/>
  <c r="O39" i="1" s="1"/>
  <c r="F74" i="12"/>
  <c r="C80" i="12"/>
  <c r="B80" i="12"/>
  <c r="D80" i="12"/>
  <c r="G61" i="12"/>
  <c r="G60" i="12"/>
  <c r="G62" i="12"/>
  <c r="D79" i="12"/>
  <c r="C79" i="12"/>
  <c r="B79" i="12"/>
  <c r="F73" i="12"/>
  <c r="F69" i="12"/>
  <c r="G67" i="12" s="1"/>
  <c r="F72" i="12"/>
  <c r="D78" i="12"/>
  <c r="C78" i="12"/>
  <c r="B78" i="12"/>
  <c r="B79" i="11"/>
  <c r="F79" i="11" s="1"/>
  <c r="F69" i="11"/>
  <c r="G66" i="11" s="1"/>
  <c r="G62" i="11"/>
  <c r="F73" i="11"/>
  <c r="G60" i="11"/>
  <c r="F74" i="11"/>
  <c r="D80" i="11"/>
  <c r="G68" i="11"/>
  <c r="D79" i="11"/>
  <c r="F72" i="11"/>
  <c r="B80" i="11"/>
  <c r="D78" i="11"/>
  <c r="B78" i="11"/>
  <c r="C78" i="11"/>
  <c r="C80" i="11"/>
  <c r="J37" i="10"/>
  <c r="F40" i="10" s="1"/>
  <c r="F41" i="10" s="1"/>
  <c r="G41" i="10" s="1"/>
  <c r="F68" i="9"/>
  <c r="F63" i="9"/>
  <c r="G61" i="9" s="1"/>
  <c r="C74" i="9"/>
  <c r="B73" i="9"/>
  <c r="F66" i="9"/>
  <c r="D74" i="9"/>
  <c r="C72" i="9"/>
  <c r="F67" i="9"/>
  <c r="D73" i="9"/>
  <c r="C73" i="9"/>
  <c r="B74" i="9"/>
  <c r="D72" i="9"/>
  <c r="B72" i="9"/>
  <c r="G60" i="8"/>
  <c r="B74" i="2"/>
  <c r="C74" i="2"/>
  <c r="D74" i="2"/>
  <c r="C73" i="2"/>
  <c r="B73" i="2"/>
  <c r="D73" i="2"/>
  <c r="C72" i="2"/>
  <c r="D72" i="2"/>
  <c r="B72" i="2"/>
  <c r="G56" i="10"/>
  <c r="G55" i="10"/>
  <c r="F63" i="10"/>
  <c r="G60" i="10" s="1"/>
  <c r="C72" i="10"/>
  <c r="B72" i="10"/>
  <c r="F66" i="10"/>
  <c r="D72" i="10"/>
  <c r="D74" i="10"/>
  <c r="B74" i="10"/>
  <c r="C74" i="10"/>
  <c r="F68" i="10"/>
  <c r="C73" i="10"/>
  <c r="D73" i="10"/>
  <c r="B73" i="10"/>
  <c r="F67" i="10"/>
  <c r="G57" i="9"/>
  <c r="G60" i="9"/>
  <c r="G59" i="8"/>
  <c r="G56" i="8"/>
  <c r="D78" i="8"/>
  <c r="B78" i="8"/>
  <c r="F72" i="8"/>
  <c r="C78" i="8"/>
  <c r="F68" i="8"/>
  <c r="G65" i="8" s="1"/>
  <c r="J36" i="8"/>
  <c r="F39" i="8" s="1"/>
  <c r="F40" i="8" s="1"/>
  <c r="G40" i="8" s="1"/>
  <c r="B77" i="8"/>
  <c r="C77" i="8"/>
  <c r="D77" i="8"/>
  <c r="F71" i="8"/>
  <c r="F73" i="8"/>
  <c r="C79" i="8"/>
  <c r="D79" i="8"/>
  <c r="B79" i="8"/>
  <c r="J36" i="7"/>
  <c r="F39" i="7" s="1"/>
  <c r="F40" i="7" s="1"/>
  <c r="G40" i="7" s="1"/>
  <c r="G53" i="7"/>
  <c r="D73" i="7"/>
  <c r="B73" i="7"/>
  <c r="F67" i="7"/>
  <c r="C73" i="7"/>
  <c r="F62" i="7"/>
  <c r="G59" i="7" s="1"/>
  <c r="C71" i="7"/>
  <c r="F65" i="7"/>
  <c r="D71" i="7"/>
  <c r="B71" i="7"/>
  <c r="B72" i="7"/>
  <c r="D72" i="7"/>
  <c r="C72" i="7"/>
  <c r="F66" i="7"/>
  <c r="G54" i="7"/>
  <c r="G34" i="2"/>
  <c r="J34" i="2" s="1"/>
  <c r="G36" i="2"/>
  <c r="J36" i="2" s="1"/>
  <c r="G35" i="2"/>
  <c r="J35" i="2" s="1"/>
  <c r="F62" i="2"/>
  <c r="F61" i="2"/>
  <c r="F60" i="2"/>
  <c r="F57" i="2"/>
  <c r="B86" i="11" l="1"/>
  <c r="F86" i="11" s="1"/>
  <c r="F75" i="11"/>
  <c r="G73" i="11" s="1"/>
  <c r="F69" i="9"/>
  <c r="G67" i="9" s="1"/>
  <c r="G67" i="11"/>
  <c r="K99" i="1"/>
  <c r="K101" i="1"/>
  <c r="K97" i="1"/>
  <c r="D110" i="1"/>
  <c r="H110" i="1"/>
  <c r="E110" i="1"/>
  <c r="B110" i="1"/>
  <c r="F110" i="1"/>
  <c r="C110" i="1"/>
  <c r="G110" i="1"/>
  <c r="I110" i="1"/>
  <c r="D112" i="1"/>
  <c r="H112" i="1"/>
  <c r="E112" i="1"/>
  <c r="B112" i="1"/>
  <c r="C112" i="1"/>
  <c r="G112" i="1"/>
  <c r="I112" i="1"/>
  <c r="F112" i="1"/>
  <c r="D109" i="1"/>
  <c r="H109" i="1"/>
  <c r="E109" i="1"/>
  <c r="B109" i="1"/>
  <c r="C109" i="1"/>
  <c r="G109" i="1"/>
  <c r="I109" i="1"/>
  <c r="F109" i="1"/>
  <c r="K98" i="1"/>
  <c r="D107" i="1"/>
  <c r="H107" i="1"/>
  <c r="E107" i="1"/>
  <c r="B107" i="1"/>
  <c r="C107" i="1"/>
  <c r="G107" i="1"/>
  <c r="I107" i="1"/>
  <c r="F107" i="1"/>
  <c r="K96" i="1"/>
  <c r="K102" i="1"/>
  <c r="D113" i="1"/>
  <c r="H113" i="1"/>
  <c r="E113" i="1"/>
  <c r="B113" i="1"/>
  <c r="C113" i="1"/>
  <c r="G113" i="1"/>
  <c r="I113" i="1"/>
  <c r="F113" i="1"/>
  <c r="D108" i="1"/>
  <c r="H108" i="1"/>
  <c r="E108" i="1"/>
  <c r="B108" i="1"/>
  <c r="C108" i="1"/>
  <c r="G108" i="1"/>
  <c r="I108" i="1"/>
  <c r="F108" i="1"/>
  <c r="K100" i="1"/>
  <c r="D111" i="1"/>
  <c r="H111" i="1"/>
  <c r="E111" i="1"/>
  <c r="F111" i="1"/>
  <c r="C111" i="1"/>
  <c r="G111" i="1"/>
  <c r="I111" i="1"/>
  <c r="B111" i="1"/>
  <c r="E106" i="1"/>
  <c r="I106" i="1"/>
  <c r="F106" i="1"/>
  <c r="B106" i="1"/>
  <c r="G106" i="1"/>
  <c r="D106" i="1"/>
  <c r="H106" i="1"/>
  <c r="C106" i="1"/>
  <c r="K95" i="1"/>
  <c r="L77" i="1"/>
  <c r="K92" i="1"/>
  <c r="L74" i="1"/>
  <c r="L79" i="1"/>
  <c r="L75" i="1"/>
  <c r="L80" i="1"/>
  <c r="L78" i="1"/>
  <c r="L70" i="1"/>
  <c r="O45" i="1"/>
  <c r="J48" i="1" s="1"/>
  <c r="J49" i="1" s="1"/>
  <c r="G66" i="12"/>
  <c r="G68" i="12"/>
  <c r="D84" i="12"/>
  <c r="C84" i="12"/>
  <c r="B84" i="12"/>
  <c r="F78" i="12"/>
  <c r="D86" i="12"/>
  <c r="C86" i="12"/>
  <c r="B86" i="12"/>
  <c r="F86" i="12" s="1"/>
  <c r="F80" i="12"/>
  <c r="F79" i="12"/>
  <c r="B85" i="12"/>
  <c r="C85" i="12"/>
  <c r="D85" i="12"/>
  <c r="F75" i="12"/>
  <c r="G72" i="12" s="1"/>
  <c r="G63" i="12"/>
  <c r="B85" i="11"/>
  <c r="F85" i="11" s="1"/>
  <c r="D85" i="11"/>
  <c r="C86" i="11"/>
  <c r="C85" i="11"/>
  <c r="G63" i="11"/>
  <c r="B84" i="11"/>
  <c r="F78" i="11"/>
  <c r="F81" i="11" s="1"/>
  <c r="G79" i="11" s="1"/>
  <c r="C84" i="11"/>
  <c r="F84" i="11" s="1"/>
  <c r="D84" i="11"/>
  <c r="D86" i="11"/>
  <c r="F80" i="11"/>
  <c r="G69" i="11"/>
  <c r="G62" i="9"/>
  <c r="G63" i="9" s="1"/>
  <c r="F74" i="9"/>
  <c r="C79" i="9"/>
  <c r="B79" i="9"/>
  <c r="C80" i="9"/>
  <c r="B80" i="9"/>
  <c r="F73" i="9"/>
  <c r="D80" i="9"/>
  <c r="B78" i="9"/>
  <c r="D79" i="9"/>
  <c r="F72" i="9"/>
  <c r="C78" i="9"/>
  <c r="D78" i="9"/>
  <c r="G62" i="8"/>
  <c r="G61" i="10"/>
  <c r="G60" i="7"/>
  <c r="C78" i="2"/>
  <c r="D78" i="2"/>
  <c r="B78" i="2"/>
  <c r="B79" i="2"/>
  <c r="C79" i="2"/>
  <c r="D79" i="2"/>
  <c r="B80" i="2"/>
  <c r="C80" i="2"/>
  <c r="D80" i="2"/>
  <c r="G62" i="10"/>
  <c r="G57" i="10"/>
  <c r="D80" i="10"/>
  <c r="C80" i="10"/>
  <c r="B80" i="10"/>
  <c r="F74" i="10"/>
  <c r="F69" i="10"/>
  <c r="G68" i="10" s="1"/>
  <c r="D79" i="10"/>
  <c r="B79" i="10"/>
  <c r="F73" i="10"/>
  <c r="C79" i="10"/>
  <c r="B78" i="10"/>
  <c r="C78" i="10"/>
  <c r="D78" i="10"/>
  <c r="F72" i="10"/>
  <c r="G67" i="8"/>
  <c r="F74" i="8"/>
  <c r="G71" i="8" s="1"/>
  <c r="F78" i="8"/>
  <c r="D84" i="8"/>
  <c r="C84" i="8"/>
  <c r="B84" i="8"/>
  <c r="D85" i="8"/>
  <c r="C85" i="8"/>
  <c r="F79" i="8"/>
  <c r="B85" i="8"/>
  <c r="D83" i="8"/>
  <c r="C83" i="8"/>
  <c r="B83" i="8"/>
  <c r="F77" i="8"/>
  <c r="G66" i="8"/>
  <c r="G61" i="7"/>
  <c r="C79" i="7"/>
  <c r="D79" i="7"/>
  <c r="B79" i="7"/>
  <c r="F73" i="7"/>
  <c r="G56" i="7"/>
  <c r="D77" i="7"/>
  <c r="C77" i="7"/>
  <c r="B77" i="7"/>
  <c r="F71" i="7"/>
  <c r="B78" i="7"/>
  <c r="F72" i="7"/>
  <c r="C78" i="7"/>
  <c r="D78" i="7"/>
  <c r="F68" i="7"/>
  <c r="G67" i="7" s="1"/>
  <c r="F67" i="2"/>
  <c r="F68" i="2"/>
  <c r="G56" i="2"/>
  <c r="G55" i="2"/>
  <c r="J37" i="2"/>
  <c r="F40" i="2" s="1"/>
  <c r="F41" i="2" s="1"/>
  <c r="G54" i="2"/>
  <c r="F66" i="2"/>
  <c r="F63" i="2"/>
  <c r="G68" i="9" l="1"/>
  <c r="G72" i="11"/>
  <c r="G74" i="11"/>
  <c r="G66" i="9"/>
  <c r="K107" i="1"/>
  <c r="K106" i="1"/>
  <c r="K108" i="1"/>
  <c r="K109" i="1"/>
  <c r="K112" i="1"/>
  <c r="K110" i="1"/>
  <c r="K113" i="1"/>
  <c r="K103" i="1"/>
  <c r="L95" i="1" s="1"/>
  <c r="K111" i="1"/>
  <c r="L88" i="1"/>
  <c r="L84" i="1"/>
  <c r="L89" i="1"/>
  <c r="L90" i="1"/>
  <c r="L85" i="1"/>
  <c r="L87" i="1"/>
  <c r="L86" i="1"/>
  <c r="L91" i="1"/>
  <c r="G74" i="12"/>
  <c r="G73" i="12"/>
  <c r="F81" i="12"/>
  <c r="G78" i="12" s="1"/>
  <c r="F84" i="12"/>
  <c r="F85" i="12"/>
  <c r="G69" i="12"/>
  <c r="F87" i="11"/>
  <c r="G86" i="11" s="1"/>
  <c r="E21" i="11" s="1"/>
  <c r="G6" i="6" s="1"/>
  <c r="G78" i="11"/>
  <c r="G80" i="11"/>
  <c r="F79" i="9"/>
  <c r="F80" i="9"/>
  <c r="C84" i="9"/>
  <c r="D84" i="9"/>
  <c r="F78" i="9"/>
  <c r="B86" i="9"/>
  <c r="C85" i="9"/>
  <c r="B84" i="9"/>
  <c r="B85" i="9"/>
  <c r="D85" i="9"/>
  <c r="F75" i="9"/>
  <c r="G73" i="9" s="1"/>
  <c r="C86" i="9"/>
  <c r="D86" i="9"/>
  <c r="G63" i="10"/>
  <c r="G69" i="9"/>
  <c r="G62" i="7"/>
  <c r="B86" i="2"/>
  <c r="C86" i="2"/>
  <c r="D86" i="2"/>
  <c r="B85" i="2"/>
  <c r="C85" i="2"/>
  <c r="D85" i="2"/>
  <c r="C84" i="2"/>
  <c r="B84" i="2"/>
  <c r="D84" i="2"/>
  <c r="G67" i="10"/>
  <c r="G66" i="10"/>
  <c r="D85" i="10"/>
  <c r="C85" i="10"/>
  <c r="B85" i="10"/>
  <c r="F79" i="10"/>
  <c r="F75" i="10"/>
  <c r="G73" i="10" s="1"/>
  <c r="D84" i="10"/>
  <c r="B84" i="10"/>
  <c r="C84" i="10"/>
  <c r="F78" i="10"/>
  <c r="D86" i="10"/>
  <c r="C86" i="10"/>
  <c r="B86" i="10"/>
  <c r="F80" i="10"/>
  <c r="G68" i="8"/>
  <c r="F83" i="8"/>
  <c r="F84" i="8"/>
  <c r="F80" i="8"/>
  <c r="G79" i="8" s="1"/>
  <c r="G73" i="8"/>
  <c r="G72" i="8"/>
  <c r="F85" i="8"/>
  <c r="G66" i="7"/>
  <c r="G65" i="7"/>
  <c r="C84" i="7"/>
  <c r="D84" i="7"/>
  <c r="B84" i="7"/>
  <c r="F78" i="7"/>
  <c r="D83" i="7"/>
  <c r="B83" i="7"/>
  <c r="F77" i="7"/>
  <c r="C83" i="7"/>
  <c r="F74" i="7"/>
  <c r="G71" i="7" s="1"/>
  <c r="D85" i="7"/>
  <c r="C85" i="7"/>
  <c r="F79" i="7"/>
  <c r="B85" i="7"/>
  <c r="L73" i="1"/>
  <c r="L81" i="1" s="1"/>
  <c r="F73" i="2"/>
  <c r="F74" i="2"/>
  <c r="G61" i="2"/>
  <c r="G62" i="2"/>
  <c r="G41" i="2"/>
  <c r="G57" i="2"/>
  <c r="F69" i="2"/>
  <c r="G66" i="2" s="1"/>
  <c r="F72" i="2"/>
  <c r="G60" i="2"/>
  <c r="L100" i="1" l="1"/>
  <c r="G79" i="12"/>
  <c r="L96" i="1"/>
  <c r="L102" i="1"/>
  <c r="G75" i="12"/>
  <c r="G75" i="11"/>
  <c r="L98" i="1"/>
  <c r="K114" i="1"/>
  <c r="L111" i="1" s="1"/>
  <c r="J17" i="1" s="1"/>
  <c r="G7" i="6" s="1"/>
  <c r="L99" i="1"/>
  <c r="L101" i="1"/>
  <c r="L97" i="1"/>
  <c r="L92" i="1"/>
  <c r="K49" i="1"/>
  <c r="G80" i="12"/>
  <c r="F87" i="12"/>
  <c r="G86" i="12" s="1"/>
  <c r="E21" i="12" s="1"/>
  <c r="H6" i="6" s="1"/>
  <c r="G85" i="12"/>
  <c r="E20" i="12" s="1"/>
  <c r="H5" i="6" s="1"/>
  <c r="G84" i="11"/>
  <c r="G85" i="11"/>
  <c r="E20" i="11" s="1"/>
  <c r="G5" i="6" s="1"/>
  <c r="G81" i="11"/>
  <c r="F86" i="9"/>
  <c r="F81" i="9"/>
  <c r="G79" i="9" s="1"/>
  <c r="F84" i="9"/>
  <c r="F85" i="9"/>
  <c r="F87" i="9" s="1"/>
  <c r="G85" i="9" s="1"/>
  <c r="E20" i="9" s="1"/>
  <c r="E5" i="6" s="1"/>
  <c r="G74" i="9"/>
  <c r="G72" i="9"/>
  <c r="G75" i="9" s="1"/>
  <c r="G69" i="10"/>
  <c r="F84" i="10"/>
  <c r="G74" i="10"/>
  <c r="G72" i="10"/>
  <c r="F86" i="10"/>
  <c r="F85" i="10"/>
  <c r="F81" i="10"/>
  <c r="G80" i="10" s="1"/>
  <c r="G80" i="9"/>
  <c r="G78" i="9"/>
  <c r="G74" i="8"/>
  <c r="G77" i="8"/>
  <c r="G78" i="8"/>
  <c r="F86" i="8"/>
  <c r="F85" i="7"/>
  <c r="G68" i="7"/>
  <c r="F83" i="7"/>
  <c r="G72" i="7"/>
  <c r="F84" i="7"/>
  <c r="G73" i="7"/>
  <c r="F80" i="7"/>
  <c r="G77" i="7" s="1"/>
  <c r="F85" i="2"/>
  <c r="G67" i="2"/>
  <c r="F80" i="2"/>
  <c r="F86" i="2"/>
  <c r="F79" i="2"/>
  <c r="G68" i="2"/>
  <c r="F78" i="2"/>
  <c r="F75" i="2"/>
  <c r="G63" i="2"/>
  <c r="L110" i="1" l="1"/>
  <c r="J16" i="1" s="1"/>
  <c r="L112" i="1"/>
  <c r="J18" i="1" s="1"/>
  <c r="H7" i="6" s="1"/>
  <c r="H12" i="6" s="1"/>
  <c r="L107" i="1"/>
  <c r="J13" i="1" s="1"/>
  <c r="L108" i="1"/>
  <c r="J14" i="1" s="1"/>
  <c r="L106" i="1"/>
  <c r="J12" i="1" s="1"/>
  <c r="L113" i="1"/>
  <c r="G81" i="12"/>
  <c r="L109" i="1"/>
  <c r="J15" i="1" s="1"/>
  <c r="L103" i="1"/>
  <c r="G12" i="6"/>
  <c r="G13" i="6"/>
  <c r="G84" i="12"/>
  <c r="G87" i="11"/>
  <c r="E19" i="11"/>
  <c r="F87" i="10"/>
  <c r="G84" i="10" s="1"/>
  <c r="E19" i="10" s="1"/>
  <c r="F4" i="6" s="1"/>
  <c r="G75" i="10"/>
  <c r="G81" i="9"/>
  <c r="G78" i="10"/>
  <c r="G79" i="10"/>
  <c r="G86" i="9"/>
  <c r="E21" i="9" s="1"/>
  <c r="E6" i="6" s="1"/>
  <c r="G84" i="9"/>
  <c r="G80" i="8"/>
  <c r="G83" i="8"/>
  <c r="G84" i="8"/>
  <c r="E19" i="8" s="1"/>
  <c r="D5" i="6" s="1"/>
  <c r="G85" i="8"/>
  <c r="E20" i="8" s="1"/>
  <c r="D6" i="6" s="1"/>
  <c r="F86" i="7"/>
  <c r="G85" i="7" s="1"/>
  <c r="E20" i="7" s="1"/>
  <c r="C6" i="6" s="1"/>
  <c r="G78" i="7"/>
  <c r="G79" i="7"/>
  <c r="G74" i="7"/>
  <c r="G74" i="2"/>
  <c r="G73" i="2"/>
  <c r="G72" i="2"/>
  <c r="G69" i="2"/>
  <c r="F84" i="2"/>
  <c r="F81" i="2"/>
  <c r="G80" i="2" s="1"/>
  <c r="H13" i="6" l="1"/>
  <c r="L114" i="1"/>
  <c r="E22" i="11"/>
  <c r="G4" i="6"/>
  <c r="G11" i="6" s="1"/>
  <c r="G87" i="12"/>
  <c r="E19" i="12"/>
  <c r="G85" i="10"/>
  <c r="E20" i="10" s="1"/>
  <c r="F5" i="6" s="1"/>
  <c r="G86" i="10"/>
  <c r="E21" i="10" s="1"/>
  <c r="F6" i="6" s="1"/>
  <c r="G81" i="10"/>
  <c r="G87" i="9"/>
  <c r="E19" i="9"/>
  <c r="G86" i="8"/>
  <c r="E18" i="8"/>
  <c r="G80" i="7"/>
  <c r="G84" i="7"/>
  <c r="E19" i="7" s="1"/>
  <c r="C5" i="6" s="1"/>
  <c r="G83" i="7"/>
  <c r="E18" i="7" s="1"/>
  <c r="C4" i="6" s="1"/>
  <c r="G79" i="2"/>
  <c r="G75" i="2"/>
  <c r="F87" i="2"/>
  <c r="G78" i="2"/>
  <c r="E22" i="12" l="1"/>
  <c r="H4" i="6"/>
  <c r="H11" i="6" s="1"/>
  <c r="G87" i="10"/>
  <c r="E22" i="10"/>
  <c r="E22" i="9"/>
  <c r="E4" i="6"/>
  <c r="E21" i="8"/>
  <c r="D4" i="6"/>
  <c r="G86" i="7"/>
  <c r="E21" i="7"/>
  <c r="G84" i="2"/>
  <c r="E19" i="2" s="1"/>
  <c r="B4" i="6" s="1"/>
  <c r="G86" i="2"/>
  <c r="E21" i="2" s="1"/>
  <c r="B6" i="6" s="1"/>
  <c r="G85" i="2"/>
  <c r="E20" i="2" s="1"/>
  <c r="B5" i="6" s="1"/>
  <c r="E7" i="6"/>
  <c r="F7" i="6"/>
  <c r="D7" i="6"/>
  <c r="C7" i="6"/>
  <c r="G81" i="2"/>
  <c r="E11" i="6" l="1"/>
  <c r="F12" i="6"/>
  <c r="F13" i="6"/>
  <c r="E12" i="6"/>
  <c r="E13" i="6"/>
  <c r="F11" i="6"/>
  <c r="C12" i="6"/>
  <c r="C11" i="6"/>
  <c r="C13" i="6"/>
  <c r="D11" i="6"/>
  <c r="D12" i="6"/>
  <c r="D13" i="6"/>
  <c r="G87" i="2"/>
  <c r="E22" i="2" s="1"/>
  <c r="B7" i="6" l="1"/>
  <c r="B12" i="6" s="1"/>
  <c r="I12" i="6" s="1"/>
  <c r="J20" i="1"/>
  <c r="B11" i="6" l="1"/>
  <c r="I11" i="6" s="1"/>
  <c r="B13" i="6"/>
  <c r="I13" i="6" s="1"/>
  <c r="I14" i="6" l="1"/>
</calcChain>
</file>

<file path=xl/sharedStrings.xml><?xml version="1.0" encoding="utf-8"?>
<sst xmlns="http://schemas.openxmlformats.org/spreadsheetml/2006/main" count="613" uniqueCount="121">
  <si>
    <t>Escala de valoración</t>
  </si>
  <si>
    <t>Preferencia</t>
  </si>
  <si>
    <t>Igualmente preferible</t>
  </si>
  <si>
    <t>Moderadamente preferible</t>
  </si>
  <si>
    <t>Fuertemente preferible</t>
  </si>
  <si>
    <t>Muy fuertemente preferible</t>
  </si>
  <si>
    <t>Extremadamente preferible</t>
  </si>
  <si>
    <t>Componente</t>
  </si>
  <si>
    <t>SUMA</t>
  </si>
  <si>
    <t>PESOS</t>
  </si>
  <si>
    <t>Normalización de la matriz</t>
  </si>
  <si>
    <t>Suma de filas</t>
  </si>
  <si>
    <t>Promedio</t>
  </si>
  <si>
    <t>Vector fila</t>
  </si>
  <si>
    <t>Cociente</t>
  </si>
  <si>
    <t>ʎmax</t>
  </si>
  <si>
    <t>CI (ÍNDICE DE CONSISTENCIA)</t>
  </si>
  <si>
    <t>CR(RADIO DE CONSISTENCIA)</t>
  </si>
  <si>
    <t># DE ELEMENTOS</t>
  </si>
  <si>
    <t>IA</t>
  </si>
  <si>
    <t>ITERACIONES</t>
  </si>
  <si>
    <t>PRIMER PRODUCTO</t>
  </si>
  <si>
    <t>SEGUNDO PRODUCTO</t>
  </si>
  <si>
    <t>TERCER PRODUCTO</t>
  </si>
  <si>
    <t>CUARTO PRODUCTO</t>
  </si>
  <si>
    <t>QUINTO PRODUCTO</t>
  </si>
  <si>
    <t>SEXTO PRODUCTO</t>
  </si>
  <si>
    <t>ALTERNATIVA</t>
  </si>
  <si>
    <t>Alternativa</t>
  </si>
  <si>
    <t>PONDERACIÓN</t>
  </si>
  <si>
    <t>Demanda Captada</t>
  </si>
  <si>
    <t>Ahorro en tiempo de viaje</t>
  </si>
  <si>
    <t>Accesibilidad</t>
  </si>
  <si>
    <t>Capacidad</t>
  </si>
  <si>
    <t>Criterio</t>
  </si>
  <si>
    <t>Objetivo:</t>
  </si>
  <si>
    <t>Naturaleza:</t>
  </si>
  <si>
    <t>Cuantitativo</t>
  </si>
  <si>
    <t>Unidad de medida:</t>
  </si>
  <si>
    <t>Fuente de datos / Método de cálculo:</t>
  </si>
  <si>
    <t>Pasajeros/ hora-ambos sentidos</t>
  </si>
  <si>
    <t>Preferencia2</t>
  </si>
  <si>
    <t>Demanda captada pas/ hora - ambos sentidos</t>
  </si>
  <si>
    <t>Pasajeros / hora - ambos sentidos</t>
  </si>
  <si>
    <t>&gt; 4100</t>
  </si>
  <si>
    <t>4100 -3900</t>
  </si>
  <si>
    <t>3900 - 3800</t>
  </si>
  <si>
    <t>Demanda captada al año 2055</t>
  </si>
  <si>
    <t>Estimar la demanda captada del sistema cable San Cristóbal</t>
  </si>
  <si>
    <t>minutos</t>
  </si>
  <si>
    <t>Estimación propia a partir del cálculo de los tiempos de viaje para cada alternativa de cable y calculando tiempos de viaje en otros modos mediante informaciónde Transmilenio y uso de las herramientas de planificación de vijaes de Google y Transmilenio.</t>
  </si>
  <si>
    <t>Ahorro en tiempo de viaje TP / Ahorro en tiempo de viaje caminata</t>
  </si>
  <si>
    <t>2 -3 min / 15 -20 min</t>
  </si>
  <si>
    <t>4 - 5 min / 20 -25 min</t>
  </si>
  <si>
    <t>&gt; 5 min / &gt; 25 min</t>
  </si>
  <si>
    <t>7 min / 29 min</t>
  </si>
  <si>
    <t>6 min / 26 min</t>
  </si>
  <si>
    <t>Estima cuánto es el ahorro en el tiempo de viaje (en minutos) de un usuario al comparar su viaje diario usando el sistema cable con respecto a realizar el mismo viaje en transporte público y caminata</t>
  </si>
  <si>
    <t>Analizar el grado de accesibilidad de las estaciones para un usuario que llegue caminando a esta</t>
  </si>
  <si>
    <t>Pendiente (%)</t>
  </si>
  <si>
    <t>Para el cálculo de este criterio se trabajó con el modelo digital de elevaciones que se generó a partir de las curvas de nivel de la localidad de San Cristóbal. Posteriormente se identificaron las pendientes en la zona de influencia de cada  estación y se determinó cuáles eran los valores de las pendientes de acceso por las vías que se presentan dentro de dichas zonas</t>
  </si>
  <si>
    <t xml:space="preserve">Pendientes Longitudinales </t>
  </si>
  <si>
    <t>15% - 20%</t>
  </si>
  <si>
    <t>8% - 5%</t>
  </si>
  <si>
    <t>&lt; 5%</t>
  </si>
  <si>
    <t xml:space="preserve"> 5 -8%</t>
  </si>
  <si>
    <t>Baja</t>
  </si>
  <si>
    <t>Media</t>
  </si>
  <si>
    <t>Alta</t>
  </si>
  <si>
    <t>Muy alta</t>
  </si>
  <si>
    <t>Conectividad con otros modos</t>
  </si>
  <si>
    <t xml:space="preserve">Identificar el grado de conectividad con otros modos como son transporte público, bicicleta y cercanía a vías principales y </t>
  </si>
  <si>
    <t>Cualitativo</t>
  </si>
  <si>
    <t>Grado de Conectividad</t>
  </si>
  <si>
    <t>Ahorro en tiempo de viaje (por longitud de línea)</t>
  </si>
  <si>
    <t>Identificar si cada alternativa bajo unas condiciones estándares de operación (igual número y capacidad de cabinas e igual velocidad de línea) podría cubrir toda la demanda horaria</t>
  </si>
  <si>
    <t>Deficit de cabinas para cubrir demanda en HMD con respecto a las 125 (+ 3 de emergencia)  definidas en factibilidad</t>
  </si>
  <si>
    <t># de cabinas para cubrir demanda en HMD</t>
  </si>
  <si>
    <t>Proximidad a equipamientos atractores y generadores de viajes</t>
  </si>
  <si>
    <t>Identificar la cercanía a equipamientos que se cofniguran en polos generadores y atractores de viajes</t>
  </si>
  <si>
    <t>Grado de Proximidad</t>
  </si>
  <si>
    <t>Espacio disponible para integración</t>
  </si>
  <si>
    <t>Deficit de cabinas</t>
  </si>
  <si>
    <t>Establecer la posibilidad de generar un espacio adecuado cerca a la estación para la integración con otros modos</t>
  </si>
  <si>
    <t>Posibilidad</t>
  </si>
  <si>
    <t>Proximidad a equipamientos</t>
  </si>
  <si>
    <t>Espacio Disponible integración</t>
  </si>
  <si>
    <t>Puntuación</t>
  </si>
  <si>
    <t>Ahorro en tiempo de viaje Transporte público /  A pie</t>
  </si>
  <si>
    <t>Pendiente promedio de acceso a estaciones</t>
  </si>
  <si>
    <t>Grado de conectividad</t>
  </si>
  <si>
    <t>Para la estimación de este criterio se tuvo en cuenta la cercanía de las estaciones a los principales hitos que serían generadores y atractores de viaje como son parques públicos, jardines infantiles, IPS, instituciones de salud, centros comerciales, colegios, centros religiosos, canchas sintéticas, entre otros</t>
  </si>
  <si>
    <t>Posibildiad de espacio de integración</t>
  </si>
  <si>
    <t>Posibilidad de espacio de integración</t>
  </si>
  <si>
    <t xml:space="preserve">Teniendo en cuenta que se deben generar estrategias para captar mayor cantidad de usuarios, se hace necesario que se aseguren espacios donde los buses puedan llegar a dejar y recoger pasajeros de forma segura y cómoda, de ahí que este criterio revisó la zona aledaña a cada una de las alternativas de localización de la estación de retorno  y con base en visitas a campo y fotografías de la zona se analizó  la posbilidad de encontrar lugares seguros para realizar la maniobra de integración no solo con transporte público sino con otros modos </t>
  </si>
  <si>
    <t>Estimación propia utilizando datos por ZAT de la EODH - 2019 y generando un modelo logit multinomial para calcular las tasas de captación por modo mediante la definición de unas zonas de influencia directa e indirecta alrededor de cada estación.</t>
  </si>
  <si>
    <t>Para este análisis se utilizó información de las validaciones diarias del componente zonal de transprote público realizadas durante un día típico de febrero del 2020 (02 de febrero del 2020). Adicionalmente se utilizó la información de rutas tanto del sistema zonal como del sistema provisional. Con esta información se identificaron los paraderos que más validaciones diarias presentaban dentro y fuera de la zona de influencia de cada alternativa. Además se identificó si cada alternativa se encontraba cerca a ciclorrutas, se revisó el estado de andenes alrededor de cada localización, así como las vías por categoría que estaban cerca de cada localización.</t>
  </si>
  <si>
    <t>Estimación propia a partir de la definición del número de cabinas en el estudio de factibilidad del 2012, asumeindo una velocidad de operación de 5 m/s y capacidad de cabina de 10 pasajeros.</t>
  </si>
  <si>
    <t>Diferencia</t>
  </si>
  <si>
    <t>NOTA ACLARATORIA: No se ha considerado el criterio de "afectación de pilonas" debido a la flexibilidad que tiene este aspecto y a su indeterminación en este punto del estudio. En la fase de diseño, se deberá garantizar que la alternativa seleccionada no considere pilonas que obstruyan o afecten la seguridad de la movilidad en la zona.</t>
  </si>
  <si>
    <t>-</t>
  </si>
  <si>
    <t>&lt;3800</t>
  </si>
  <si>
    <t>&lt; 2 min / &lt; 15 min</t>
  </si>
  <si>
    <t>&gt; 20%</t>
  </si>
  <si>
    <t>&gt;4</t>
  </si>
  <si>
    <t>Criterio:</t>
  </si>
  <si>
    <t>Transito y Movilidad</t>
  </si>
  <si>
    <t>Subcriterio:</t>
  </si>
  <si>
    <t>Mayor a</t>
  </si>
  <si>
    <t>Alt 2</t>
  </si>
  <si>
    <t>Alt 3</t>
  </si>
  <si>
    <t>Alt 5</t>
  </si>
  <si>
    <t>Menor a</t>
  </si>
  <si>
    <t>Ahorro en tiempo de viajes para el acceso a las estaciones</t>
  </si>
  <si>
    <t>Ahorro en tiempo de viajes por longitud de linea</t>
  </si>
  <si>
    <t>Cobertura TPCU</t>
  </si>
  <si>
    <t>Conectividad con infraestructura de otros modos</t>
  </si>
  <si>
    <t>Muy Alta</t>
  </si>
  <si>
    <t>Medianamente alta</t>
  </si>
  <si>
    <t>Preferentemente alta</t>
  </si>
  <si>
    <t>Espacio disponible para la integración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</si>
</sst>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164" formatCode="0.000000"/>
    <numFmt numFmtId="165" formatCode="0.00000"/>
    <numFmt numFmtId="166" formatCode="0.0%"/>
    <numFmt numFmtId="167" formatCode="0.0"/>
  </numFmts>
  <fonts count="9"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sz val="11"/>
      <color rgb="FF0070C0"/>
      <name val="Calibri"/>
      <family val="2"/>
      <scheme val="minor"/>
    </font>
    <font>
      <sz val="11"/>
      <name val="Calibri"/>
      <family val="2"/>
      <scheme val="minor"/>
    </font>
    <font>
      <b/>
      <sz val="11"/>
      <name val="Calibri"/>
      <family val="2"/>
      <scheme val="minor"/>
    </font>
    <font>
      <b/>
      <sz val="11"/>
      <color rgb="FF000000"/>
      <name val="Calibri"/>
      <family val="2"/>
    </font>
    <font>
      <sz val="11"/>
      <color theme="1"/>
      <name val="Calibri"/>
      <family val="2"/>
    </font>
  </fonts>
  <fills count="17">
    <fill>
      <patternFill patternType="none"/>
    </fill>
    <fill>
      <patternFill patternType="gray125"/>
    </fill>
    <fill>
      <patternFill patternType="solid">
        <fgColor theme="0" tint="-0.14999847407452621"/>
        <bgColor indexed="64"/>
      </patternFill>
    </fill>
    <fill>
      <patternFill patternType="solid">
        <fgColor theme="6" tint="0.79998168889431442"/>
        <bgColor indexed="64"/>
      </patternFill>
    </fill>
    <fill>
      <patternFill patternType="solid">
        <fgColor theme="0" tint="-0.34998626667073579"/>
        <bgColor indexed="64"/>
      </patternFill>
    </fill>
    <fill>
      <patternFill patternType="solid">
        <fgColor theme="0" tint="-0.249977111117893"/>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theme="9" tint="0.39997558519241921"/>
        <bgColor indexed="64"/>
      </patternFill>
    </fill>
    <fill>
      <patternFill patternType="solid">
        <fgColor rgb="FF00B050"/>
        <bgColor indexed="64"/>
      </patternFill>
    </fill>
    <fill>
      <patternFill patternType="solid">
        <fgColor theme="0"/>
        <bgColor indexed="64"/>
      </patternFill>
    </fill>
    <fill>
      <patternFill patternType="solid">
        <fgColor rgb="FF00B050"/>
        <bgColor rgb="FF000000"/>
      </patternFill>
    </fill>
    <fill>
      <patternFill patternType="solid">
        <fgColor rgb="FFACB9CA"/>
        <bgColor rgb="FF000000"/>
      </patternFill>
    </fill>
    <fill>
      <patternFill patternType="solid">
        <fgColor rgb="FFFFFF00"/>
        <bgColor rgb="FF000000"/>
      </patternFill>
    </fill>
    <fill>
      <patternFill patternType="solid">
        <fgColor rgb="FFED7D31"/>
        <bgColor rgb="FF000000"/>
      </patternFill>
    </fill>
    <fill>
      <patternFill patternType="solid">
        <fgColor rgb="FFFF0000"/>
        <bgColor rgb="FF000000"/>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medium">
        <color indexed="64"/>
      </left>
      <right/>
      <top/>
      <bottom/>
      <diagonal/>
    </border>
  </borders>
  <cellStyleXfs count="2">
    <xf numFmtId="0" fontId="0" fillId="0" borderId="0"/>
    <xf numFmtId="9" fontId="1" fillId="0" borderId="0" applyFont="0" applyFill="0" applyBorder="0" applyAlignment="0" applyProtection="0"/>
  </cellStyleXfs>
  <cellXfs count="68">
    <xf numFmtId="0" fontId="0" fillId="0" borderId="0" xfId="0"/>
    <xf numFmtId="0" fontId="0" fillId="0" borderId="0" xfId="0" applyAlignment="1">
      <alignment horizontal="center"/>
    </xf>
    <xf numFmtId="0" fontId="3" fillId="2" borderId="1" xfId="0" applyFont="1" applyFill="1" applyBorder="1" applyAlignment="1">
      <alignment horizontal="center"/>
    </xf>
    <xf numFmtId="0" fontId="3" fillId="3" borderId="1" xfId="0" applyFont="1" applyFill="1" applyBorder="1" applyAlignment="1">
      <alignment horizontal="center" vertical="center"/>
    </xf>
    <xf numFmtId="0" fontId="0" fillId="0" borderId="1" xfId="0" applyBorder="1" applyAlignment="1">
      <alignment horizontal="center"/>
    </xf>
    <xf numFmtId="12" fontId="0" fillId="4" borderId="1" xfId="0" applyNumberFormat="1" applyFill="1" applyBorder="1" applyAlignment="1">
      <alignment horizontal="center"/>
    </xf>
    <xf numFmtId="2" fontId="3" fillId="0" borderId="1" xfId="0" applyNumberFormat="1" applyFont="1" applyFill="1" applyBorder="1" applyAlignment="1">
      <alignment horizontal="center"/>
    </xf>
    <xf numFmtId="0" fontId="3" fillId="0" borderId="1" xfId="0" applyFont="1" applyBorder="1" applyAlignment="1">
      <alignment horizontal="center"/>
    </xf>
    <xf numFmtId="0" fontId="3" fillId="0" borderId="0" xfId="0" applyFont="1" applyFill="1" applyBorder="1" applyAlignment="1">
      <alignment horizontal="center" vertical="center"/>
    </xf>
    <xf numFmtId="0" fontId="0" fillId="0" borderId="0" xfId="0" applyFill="1" applyBorder="1"/>
    <xf numFmtId="2" fontId="0" fillId="0" borderId="1" xfId="0" applyNumberFormat="1" applyBorder="1" applyAlignment="1">
      <alignment horizontal="center"/>
    </xf>
    <xf numFmtId="0" fontId="1" fillId="0" borderId="1" xfId="0" applyFont="1" applyBorder="1" applyAlignment="1">
      <alignment horizontal="center"/>
    </xf>
    <xf numFmtId="12" fontId="0" fillId="0" borderId="1" xfId="0" applyNumberFormat="1" applyBorder="1" applyAlignment="1">
      <alignment horizontal="center"/>
    </xf>
    <xf numFmtId="165" fontId="1" fillId="0" borderId="1" xfId="0" applyNumberFormat="1" applyFont="1" applyBorder="1" applyAlignment="1">
      <alignment horizontal="center"/>
    </xf>
    <xf numFmtId="164" fontId="0" fillId="0" borderId="1" xfId="0" applyNumberFormat="1" applyBorder="1" applyAlignment="1">
      <alignment horizontal="center"/>
    </xf>
    <xf numFmtId="0" fontId="3" fillId="2" borderId="2" xfId="0" applyFont="1" applyFill="1" applyBorder="1" applyAlignment="1">
      <alignment horizontal="center" vertical="center"/>
    </xf>
    <xf numFmtId="164" fontId="3" fillId="5" borderId="1" xfId="0" applyNumberFormat="1" applyFont="1" applyFill="1" applyBorder="1" applyAlignment="1">
      <alignment horizontal="center"/>
    </xf>
    <xf numFmtId="0" fontId="3" fillId="2" borderId="1" xfId="0" applyFont="1" applyFill="1" applyBorder="1"/>
    <xf numFmtId="0" fontId="1" fillId="0" borderId="0" xfId="0" applyFont="1" applyAlignment="1">
      <alignment horizontal="center"/>
    </xf>
    <xf numFmtId="0" fontId="3" fillId="0" borderId="3" xfId="0" applyFont="1" applyBorder="1"/>
    <xf numFmtId="0" fontId="0" fillId="0" borderId="3" xfId="0" applyBorder="1"/>
    <xf numFmtId="2" fontId="3" fillId="0" borderId="1" xfId="0" applyNumberFormat="1" applyFont="1" applyBorder="1" applyAlignment="1">
      <alignment horizontal="center"/>
    </xf>
    <xf numFmtId="11" fontId="0" fillId="0" borderId="1" xfId="0" applyNumberFormat="1" applyBorder="1" applyAlignment="1">
      <alignment horizontal="center"/>
    </xf>
    <xf numFmtId="0" fontId="4" fillId="5" borderId="1" xfId="0" applyFont="1" applyFill="1" applyBorder="1" applyAlignment="1">
      <alignment horizontal="center"/>
    </xf>
    <xf numFmtId="11" fontId="3" fillId="0" borderId="1" xfId="0" applyNumberFormat="1" applyFont="1" applyBorder="1" applyAlignment="1">
      <alignment horizontal="center"/>
    </xf>
    <xf numFmtId="0" fontId="5" fillId="0" borderId="1" xfId="0" applyFont="1" applyFill="1" applyBorder="1" applyAlignment="1">
      <alignment horizontal="center"/>
    </xf>
    <xf numFmtId="12" fontId="0" fillId="0" borderId="1" xfId="0" applyNumberFormat="1" applyFill="1" applyBorder="1" applyAlignment="1">
      <alignment horizontal="center"/>
    </xf>
    <xf numFmtId="0" fontId="1" fillId="0" borderId="0" xfId="0" applyFont="1" applyBorder="1" applyAlignment="1">
      <alignment horizontal="center"/>
    </xf>
    <xf numFmtId="2" fontId="3" fillId="0" borderId="0" xfId="0" applyNumberFormat="1" applyFont="1" applyFill="1" applyBorder="1"/>
    <xf numFmtId="9" fontId="0" fillId="0" borderId="1" xfId="1" applyFont="1" applyBorder="1" applyAlignment="1">
      <alignment horizontal="center"/>
    </xf>
    <xf numFmtId="9" fontId="3" fillId="0" borderId="1" xfId="1" applyFont="1" applyBorder="1" applyAlignment="1">
      <alignment horizontal="center"/>
    </xf>
    <xf numFmtId="9" fontId="0" fillId="0" borderId="0" xfId="1" applyFont="1"/>
    <xf numFmtId="0" fontId="0" fillId="0" borderId="1" xfId="0" applyBorder="1"/>
    <xf numFmtId="0" fontId="0" fillId="0" borderId="1" xfId="0" applyBorder="1" applyAlignment="1">
      <alignment wrapText="1"/>
    </xf>
    <xf numFmtId="0" fontId="0" fillId="6" borderId="0" xfId="0" applyFill="1" applyAlignment="1">
      <alignment horizontal="center"/>
    </xf>
    <xf numFmtId="0" fontId="0" fillId="7" borderId="0" xfId="0" applyFill="1" applyAlignment="1">
      <alignment horizontal="center"/>
    </xf>
    <xf numFmtId="0" fontId="0" fillId="8" borderId="0" xfId="0" applyFill="1" applyAlignment="1">
      <alignment horizontal="center"/>
    </xf>
    <xf numFmtId="0" fontId="0" fillId="9" borderId="0" xfId="0" applyFill="1" applyAlignment="1">
      <alignment horizontal="center"/>
    </xf>
    <xf numFmtId="0" fontId="0" fillId="10" borderId="0" xfId="0" applyFill="1" applyAlignment="1">
      <alignment horizontal="center"/>
    </xf>
    <xf numFmtId="0" fontId="3" fillId="5" borderId="1" xfId="0" applyFont="1" applyFill="1" applyBorder="1" applyAlignment="1">
      <alignment horizontal="center"/>
    </xf>
    <xf numFmtId="0" fontId="0" fillId="0" borderId="0" xfId="0" applyAlignment="1">
      <alignment horizontal="center" wrapText="1"/>
    </xf>
    <xf numFmtId="0" fontId="0" fillId="0" borderId="1" xfId="0" applyBorder="1" applyAlignment="1">
      <alignment vertical="center" wrapText="1"/>
    </xf>
    <xf numFmtId="0" fontId="3" fillId="5" borderId="1" xfId="0" applyFont="1" applyFill="1" applyBorder="1" applyAlignment="1">
      <alignment horizontal="center" wrapText="1"/>
    </xf>
    <xf numFmtId="1" fontId="0" fillId="0" borderId="1" xfId="0" applyNumberFormat="1" applyBorder="1" applyAlignment="1">
      <alignment horizontal="center"/>
    </xf>
    <xf numFmtId="1" fontId="0" fillId="0" borderId="0" xfId="0" applyNumberFormat="1" applyBorder="1" applyAlignment="1">
      <alignment horizontal="center"/>
    </xf>
    <xf numFmtId="166" fontId="6" fillId="11" borderId="1" xfId="1" applyNumberFormat="1" applyFont="1" applyFill="1" applyBorder="1" applyAlignment="1">
      <alignment horizontal="center"/>
    </xf>
    <xf numFmtId="166" fontId="2" fillId="11" borderId="1" xfId="1" applyNumberFormat="1" applyFont="1" applyFill="1" applyBorder="1" applyAlignment="1">
      <alignment horizontal="center"/>
    </xf>
    <xf numFmtId="0" fontId="7" fillId="0" borderId="0" xfId="0" applyFont="1"/>
    <xf numFmtId="0" fontId="8" fillId="0" borderId="0" xfId="0" applyFont="1"/>
    <xf numFmtId="1" fontId="8" fillId="0" borderId="0" xfId="0" applyNumberFormat="1" applyFont="1" applyAlignment="1">
      <alignment horizontal="center" vertical="center"/>
    </xf>
    <xf numFmtId="0" fontId="8" fillId="12" borderId="0" xfId="0" applyFont="1" applyFill="1"/>
    <xf numFmtId="0" fontId="8" fillId="0" borderId="0" xfId="0" applyFont="1" applyAlignment="1">
      <alignment horizontal="center" vertical="center"/>
    </xf>
    <xf numFmtId="0" fontId="8" fillId="13" borderId="0" xfId="0" applyFont="1" applyFill="1"/>
    <xf numFmtId="0" fontId="8" fillId="14" borderId="0" xfId="0" applyFont="1" applyFill="1"/>
    <xf numFmtId="0" fontId="8" fillId="15" borderId="0" xfId="0" applyFont="1" applyFill="1"/>
    <xf numFmtId="0" fontId="8" fillId="16" borderId="0" xfId="0" applyFont="1" applyFill="1"/>
    <xf numFmtId="167" fontId="8" fillId="0" borderId="0" xfId="0" applyNumberFormat="1" applyFont="1" applyAlignment="1">
      <alignment horizontal="center" vertical="center"/>
    </xf>
    <xf numFmtId="2" fontId="8" fillId="0" borderId="0" xfId="0" applyNumberFormat="1" applyFont="1" applyAlignment="1">
      <alignment horizontal="center" vertical="center"/>
    </xf>
    <xf numFmtId="2" fontId="8" fillId="0" borderId="0" xfId="0" applyNumberFormat="1" applyFont="1"/>
    <xf numFmtId="0" fontId="8" fillId="0" borderId="0" xfId="0" applyFont="1" applyAlignment="1">
      <alignment horizontal="center"/>
    </xf>
    <xf numFmtId="1" fontId="8" fillId="0" borderId="0" xfId="0" applyNumberFormat="1" applyFont="1"/>
    <xf numFmtId="167" fontId="8" fillId="0" borderId="0" xfId="0" applyNumberFormat="1" applyFont="1"/>
    <xf numFmtId="0" fontId="3" fillId="8" borderId="0" xfId="0" applyFont="1" applyFill="1" applyAlignment="1">
      <alignment horizontal="center" vertical="center" wrapText="1"/>
    </xf>
    <xf numFmtId="0" fontId="0" fillId="0" borderId="1" xfId="0" applyBorder="1" applyAlignment="1">
      <alignment horizontal="left" wrapText="1"/>
    </xf>
    <xf numFmtId="0" fontId="0" fillId="0" borderId="1" xfId="0" applyBorder="1" applyAlignment="1">
      <alignment horizontal="left"/>
    </xf>
    <xf numFmtId="0" fontId="0" fillId="0" borderId="1" xfId="0" applyBorder="1" applyAlignment="1">
      <alignment horizontal="left" vertical="center"/>
    </xf>
    <xf numFmtId="0" fontId="0" fillId="0" borderId="1" xfId="0" applyBorder="1" applyAlignment="1">
      <alignment horizontal="left" vertical="center" wrapText="1"/>
    </xf>
    <xf numFmtId="0" fontId="0" fillId="0" borderId="1" xfId="0" applyBorder="1" applyAlignment="1">
      <alignment horizontal="left" vertical="top"/>
    </xf>
  </cellXfs>
  <cellStyles count="2">
    <cellStyle name="Normal" xfId="0" builtinId="0"/>
    <cellStyle name="Porcentaje" xfId="1" builtinId="5"/>
  </cellStyles>
  <dxfs count="26">
    <dxf>
      <alignment horizontal="center" vertical="bottom" textRotation="0" wrapText="0" indent="0" justifyLastLine="0" shrinkToFit="0" readingOrder="0"/>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alignment horizontal="center" vertical="bottom" textRotation="0" wrapText="0" indent="0" justifyLastLine="0" shrinkToFit="0" readingOrder="0"/>
    </dxf>
    <dxf>
      <font>
        <color rgb="FF006100"/>
      </font>
      <fill>
        <patternFill>
          <bgColor rgb="FFC6EFCE"/>
        </patternFill>
      </fill>
    </dxf>
    <dxf>
      <font>
        <color rgb="FF9C5700"/>
      </font>
      <fill>
        <patternFill>
          <bgColor rgb="FFFFEB9C"/>
        </patternFill>
      </fill>
    </dxf>
    <dxf>
      <alignment horizontal="center" vertical="bottom" textRotation="0" wrapText="0" indent="0" justifyLastLine="0" shrinkToFit="0" readingOrder="0"/>
    </dxf>
    <dxf>
      <font>
        <color rgb="FF006100"/>
      </font>
      <fill>
        <patternFill>
          <bgColor rgb="FFC6EFCE"/>
        </patternFill>
      </fill>
    </dxf>
    <dxf>
      <font>
        <color rgb="FF9C5700"/>
      </font>
      <fill>
        <patternFill>
          <bgColor rgb="FFFFEB9C"/>
        </patternFill>
      </fill>
    </dxf>
    <dxf>
      <alignment horizontal="center" vertical="bottom" textRotation="0" wrapText="0" indent="0" justifyLastLine="0" shrinkToFit="0" readingOrder="0"/>
    </dxf>
    <dxf>
      <font>
        <color rgb="FF006100"/>
      </font>
      <fill>
        <patternFill>
          <bgColor rgb="FFC6EFCE"/>
        </patternFill>
      </fill>
    </dxf>
    <dxf>
      <font>
        <color rgb="FF9C5700"/>
      </font>
      <fill>
        <patternFill>
          <bgColor rgb="FFFFEB9C"/>
        </patternFill>
      </fill>
    </dxf>
    <dxf>
      <alignment horizontal="center" vertical="bottom" textRotation="0" wrapText="0" indent="0" justifyLastLine="0" shrinkToFit="0" readingOrder="0"/>
    </dxf>
    <dxf>
      <font>
        <color rgb="FF006100"/>
      </font>
      <fill>
        <patternFill>
          <bgColor rgb="FFC6EFCE"/>
        </patternFill>
      </fill>
    </dxf>
    <dxf>
      <font>
        <color rgb="FF9C5700"/>
      </font>
      <fill>
        <patternFill>
          <bgColor rgb="FFFFEB9C"/>
        </patternFill>
      </fill>
    </dxf>
    <dxf>
      <alignment horizontal="center" vertical="bottom" textRotation="0" wrapText="0" indent="0" justifyLastLine="0" shrinkToFit="0" readingOrder="0"/>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ill>
        <patternFill patternType="solid">
          <bgColor theme="0"/>
        </patternFill>
      </fill>
      <border>
        <vertical style="thin">
          <color theme="0"/>
        </vertical>
      </border>
    </dxf>
    <dxf>
      <fill>
        <patternFill>
          <bgColor rgb="FFDFDFD9"/>
        </patternFill>
      </fill>
      <border>
        <vertical style="thin">
          <color theme="0"/>
        </vertical>
      </border>
    </dxf>
    <dxf>
      <font>
        <b/>
        <i val="0"/>
      </font>
      <border>
        <top style="thin">
          <color auto="1"/>
        </top>
      </border>
    </dxf>
    <dxf>
      <font>
        <b val="0"/>
        <i val="0"/>
        <color theme="0"/>
      </font>
      <fill>
        <patternFill>
          <bgColor rgb="FF767561"/>
        </patternFill>
      </fill>
      <border>
        <bottom style="medium">
          <color rgb="FF92D050"/>
        </bottom>
        <vertical style="thin">
          <color theme="0"/>
        </vertical>
      </border>
    </dxf>
  </dxfs>
  <tableStyles count="1" defaultTableStyle="TableStyleMedium2" defaultPivotStyle="PivotStyleLight16">
    <tableStyle name="Estilo de tabla CyM_Movilidad" pivot="0" count="4" xr9:uid="{FB42DFBD-EACD-4D83-99EA-E4819292A0F0}">
      <tableStyleElement type="headerRow" dxfId="25"/>
      <tableStyleElement type="totalRow" dxfId="24"/>
      <tableStyleElement type="firstRowStripe" dxfId="23"/>
      <tableStyleElement type="secondRowStripe" dxfId="22"/>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F4A5B699-3559-48AE-A0F2-D5E5D46E1775}" name="Tabla2234568" displayName="Tabla2234568" ref="A2:B7" totalsRowShown="0">
  <autoFilter ref="A2:B7" xr:uid="{F8FBC90D-4C3A-4EDC-A59B-38D5EDA7FADB}"/>
  <tableColumns count="2">
    <tableColumn id="1" xr3:uid="{83BF39A6-A763-47FA-86F7-00EAC842747A}" name="Escala de valoración"/>
    <tableColumn id="2" xr3:uid="{53B18B2E-36D2-4C53-8E65-F8DBD64E12EB}" name="Preferencia"/>
  </tableColumns>
  <tableStyleInfo name="Estilo de tabla CyM_Movilidad"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943DA8E5-E5F4-468C-8EBE-EEE29F6FBD59}" name="Tabla22345683" displayName="Tabla22345683" ref="A9:C14" totalsRowShown="0">
  <autoFilter ref="A9:C14" xr:uid="{F8FBC90D-4C3A-4EDC-A59B-38D5EDA7FADB}"/>
  <tableColumns count="3">
    <tableColumn id="1" xr3:uid="{5CC14000-9F3E-4F74-8A13-CB3E6C9EC44F}" name="Escala de valoración"/>
    <tableColumn id="2" xr3:uid="{E72356FC-66D6-4EE3-8CE3-6BD576EB854F}" name="Demanda captada pas/ hora - ambos sentidos" dataDxfId="17"/>
    <tableColumn id="3" xr3:uid="{C803ADB7-488F-4336-B55C-F029D84BDC56}" name="Preferencia2"/>
  </tableColumns>
  <tableStyleInfo name="Estilo de tabla CyM_Movilidad"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D7A13C77-BF82-4A87-8D14-1ABF62EFD128}" name="Tabla223456834" displayName="Tabla223456834" ref="A8:C13" totalsRowShown="0">
  <autoFilter ref="A8:C13" xr:uid="{F8FBC90D-4C3A-4EDC-A59B-38D5EDA7FADB}"/>
  <tableColumns count="3">
    <tableColumn id="1" xr3:uid="{678C8CC6-3509-48F8-96A0-D50DB04CFA21}" name="Escala de valoración"/>
    <tableColumn id="2" xr3:uid="{F2F3D858-B687-4FB3-A524-DCFC44174A32}" name="Ahorro en tiempo de viaje TP / Ahorro en tiempo de viaje caminata" dataDxfId="14"/>
    <tableColumn id="3" xr3:uid="{C8B7C02E-6505-4B01-B38A-EA9A7D899E77}" name="Preferencia2"/>
  </tableColumns>
  <tableStyleInfo name="Estilo de tabla CyM_Movilidad"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AD9CFA6C-C861-48D2-BB16-0B946743CC0A}" name="Tabla2234568345" displayName="Tabla2234568345" ref="A8:C13" totalsRowShown="0">
  <autoFilter ref="A8:C13" xr:uid="{F8FBC90D-4C3A-4EDC-A59B-38D5EDA7FADB}"/>
  <tableColumns count="3">
    <tableColumn id="1" xr3:uid="{AB3A46EC-326F-4C5D-BB2B-70FD6EE96D75}" name="Escala de valoración"/>
    <tableColumn id="2" xr3:uid="{D0437CE8-7B59-476E-9333-0530C6986753}" name="Pendientes Longitudinales " dataDxfId="11"/>
    <tableColumn id="3" xr3:uid="{8C2F68B5-1E5F-4934-AC78-45E6DE6B3DBB}" name="Preferencia2"/>
  </tableColumns>
  <tableStyleInfo name="Estilo de tabla CyM_Movilidad"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120B3E76-66B3-4043-9985-A8B44883D4D8}" name="Tabla22345683456" displayName="Tabla22345683456" ref="A9:C14" totalsRowShown="0">
  <autoFilter ref="A9:C14" xr:uid="{F8FBC90D-4C3A-4EDC-A59B-38D5EDA7FADB}"/>
  <tableColumns count="3">
    <tableColumn id="1" xr3:uid="{96A0C7B8-1F81-4679-8064-15F8BB3627BA}" name="Escala de valoración"/>
    <tableColumn id="2" xr3:uid="{E47B83C3-5841-4E9A-8A66-395816D54BBE}" name="Grado de Conectividad" dataDxfId="8"/>
    <tableColumn id="3" xr3:uid="{ECA361CE-9DF6-4A1B-91FF-0153A2CB67BC}" name="Preferencia2"/>
  </tableColumns>
  <tableStyleInfo name="Estilo de tabla CyM_Movilidad"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3A8CCC48-ECBE-4803-89C7-AC311360CAEB}" name="Tabla223456834567" displayName="Tabla223456834567" ref="A9:C14" totalsRowShown="0">
  <autoFilter ref="A9:C14" xr:uid="{F8FBC90D-4C3A-4EDC-A59B-38D5EDA7FADB}"/>
  <tableColumns count="3">
    <tableColumn id="1" xr3:uid="{AD26784B-F780-4044-81BF-86935E4B6E77}" name="Escala de valoración"/>
    <tableColumn id="2" xr3:uid="{FA259AD4-3AC6-469C-B069-D7E3ABD190FC}" name="Deficit de cabinas" dataDxfId="5"/>
    <tableColumn id="3" xr3:uid="{B184D680-E868-4FC4-8C4C-0B09716D333C}" name="Preferencia2"/>
  </tableColumns>
  <tableStyleInfo name="Estilo de tabla CyM_Movilidad"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266E5781-F682-426F-8219-2C225D18DA3D}" name="Tabla223456834568" displayName="Tabla223456834568" ref="A9:C14" totalsRowShown="0">
  <autoFilter ref="A9:C14" xr:uid="{F8FBC90D-4C3A-4EDC-A59B-38D5EDA7FADB}"/>
  <tableColumns count="3">
    <tableColumn id="1" xr3:uid="{DED7F73D-6A73-4D43-A2E6-99645A0FE161}" name="Escala de valoración"/>
    <tableColumn id="2" xr3:uid="{EB32DD6A-5194-48C8-AC12-88ADA38A4706}" name="Grado de Proximidad"/>
    <tableColumn id="3" xr3:uid="{A852AEC1-30C8-4CD0-A63C-DA520CDC4D61}" name="Preferencia2"/>
  </tableColumns>
  <tableStyleInfo name="Estilo de tabla CyM_Movilidad"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CE9A8A90-8E53-459F-9534-8EE8B33FDCC3}" name="Tabla2234568345689" displayName="Tabla2234568345689" ref="A9:C14" totalsRowShown="0">
  <autoFilter ref="A9:C14" xr:uid="{F8FBC90D-4C3A-4EDC-A59B-38D5EDA7FADB}"/>
  <tableColumns count="3">
    <tableColumn id="1" xr3:uid="{0A1A635A-ED62-4982-8B6D-6BD4F032092D}" name="Escala de valoración"/>
    <tableColumn id="2" xr3:uid="{935066FF-48C2-4100-8CB7-9C2FA48DC889}" name="Posibilidad" dataDxfId="0"/>
    <tableColumn id="3" xr3:uid="{FDA51185-844B-4C80-95BA-DD4C98D43D6E}" name="Preferencia2"/>
  </tableColumns>
  <tableStyleInfo name="Estilo de tabla CyM_Movilidad"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1" Type="http://schemas.openxmlformats.org/officeDocument/2006/relationships/table" Target="../tables/table2.xml"/></Relationships>
</file>

<file path=xl/worksheets/_rels/sheet3.xml.rels><?xml version="1.0" encoding="UTF-8" standalone="yes"?>
<Relationships xmlns="http://schemas.openxmlformats.org/package/2006/relationships"><Relationship Id="rId1" Type="http://schemas.openxmlformats.org/officeDocument/2006/relationships/table" Target="../tables/table3.xml"/></Relationships>
</file>

<file path=xl/worksheets/_rels/sheet4.xml.rels><?xml version="1.0" encoding="UTF-8" standalone="yes"?>
<Relationships xmlns="http://schemas.openxmlformats.org/package/2006/relationships"><Relationship Id="rId1" Type="http://schemas.openxmlformats.org/officeDocument/2006/relationships/table" Target="../tables/table4.xml"/></Relationships>
</file>

<file path=xl/worksheets/_rels/sheet5.xml.rels><?xml version="1.0" encoding="UTF-8" standalone="yes"?>
<Relationships xmlns="http://schemas.openxmlformats.org/package/2006/relationships"><Relationship Id="rId1" Type="http://schemas.openxmlformats.org/officeDocument/2006/relationships/table" Target="../tables/table5.xml"/></Relationships>
</file>

<file path=xl/worksheets/_rels/sheet6.xml.rels><?xml version="1.0" encoding="UTF-8" standalone="yes"?>
<Relationships xmlns="http://schemas.openxmlformats.org/package/2006/relationships"><Relationship Id="rId1" Type="http://schemas.openxmlformats.org/officeDocument/2006/relationships/table" Target="../tables/table6.xml"/></Relationships>
</file>

<file path=xl/worksheets/_rels/sheet7.xml.rels><?xml version="1.0" encoding="UTF-8" standalone="yes"?>
<Relationships xmlns="http://schemas.openxmlformats.org/package/2006/relationships"><Relationship Id="rId1" Type="http://schemas.openxmlformats.org/officeDocument/2006/relationships/table" Target="../tables/table7.xml"/></Relationships>
</file>

<file path=xl/worksheets/_rels/sheet8.xml.rels><?xml version="1.0" encoding="UTF-8" standalone="yes"?>
<Relationships xmlns="http://schemas.openxmlformats.org/package/2006/relationships"><Relationship Id="rId1" Type="http://schemas.openxmlformats.org/officeDocument/2006/relationships/table" Target="../tables/table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65CE05-930D-4907-8F9F-640E7D4423B3}">
  <sheetPr>
    <tabColor theme="5" tint="0.39997558519241921"/>
  </sheetPr>
  <dimension ref="A2:O114"/>
  <sheetViews>
    <sheetView tabSelected="1" zoomScale="70" zoomScaleNormal="70" workbookViewId="0">
      <selection activeCell="F32" sqref="F32"/>
    </sheetView>
  </sheetViews>
  <sheetFormatPr baseColWidth="10" defaultRowHeight="15" x14ac:dyDescent="0.25"/>
  <cols>
    <col min="1" max="1" width="39.28515625" customWidth="1"/>
    <col min="2" max="2" width="36.7109375" customWidth="1"/>
    <col min="3" max="3" width="45.5703125" customWidth="1"/>
    <col min="4" max="4" width="40.7109375" customWidth="1"/>
    <col min="5" max="5" width="39.140625" customWidth="1"/>
    <col min="6" max="6" width="39" customWidth="1"/>
    <col min="7" max="7" width="35.42578125" customWidth="1"/>
    <col min="8" max="8" width="34.85546875" customWidth="1"/>
    <col min="9" max="9" width="41.28515625" customWidth="1"/>
    <col min="11" max="11" width="53.85546875" customWidth="1"/>
    <col min="12" max="12" width="55.140625" customWidth="1"/>
  </cols>
  <sheetData>
    <row r="2" spans="1:10" x14ac:dyDescent="0.25">
      <c r="A2" t="s">
        <v>0</v>
      </c>
      <c r="B2" t="s">
        <v>1</v>
      </c>
      <c r="D2" s="62" t="s">
        <v>99</v>
      </c>
      <c r="E2" s="62"/>
      <c r="F2" s="62"/>
    </row>
    <row r="3" spans="1:10" x14ac:dyDescent="0.25">
      <c r="A3" s="1">
        <v>1</v>
      </c>
      <c r="B3" t="s">
        <v>2</v>
      </c>
      <c r="D3" s="62"/>
      <c r="E3" s="62"/>
      <c r="F3" s="62"/>
    </row>
    <row r="4" spans="1:10" x14ac:dyDescent="0.25">
      <c r="A4" s="1">
        <v>3</v>
      </c>
      <c r="B4" t="s">
        <v>3</v>
      </c>
      <c r="D4" s="62"/>
      <c r="E4" s="62"/>
      <c r="F4" s="62"/>
    </row>
    <row r="5" spans="1:10" x14ac:dyDescent="0.25">
      <c r="A5" s="1">
        <v>5</v>
      </c>
      <c r="B5" t="s">
        <v>4</v>
      </c>
      <c r="D5" s="62"/>
      <c r="E5" s="62"/>
      <c r="F5" s="62"/>
    </row>
    <row r="6" spans="1:10" x14ac:dyDescent="0.25">
      <c r="A6" s="1">
        <v>7</v>
      </c>
      <c r="B6" t="s">
        <v>5</v>
      </c>
      <c r="D6" s="62"/>
      <c r="E6" s="62"/>
      <c r="F6" s="62"/>
    </row>
    <row r="7" spans="1:10" x14ac:dyDescent="0.25">
      <c r="A7" s="1">
        <v>9</v>
      </c>
      <c r="B7" t="s">
        <v>6</v>
      </c>
    </row>
    <row r="11" spans="1:10" x14ac:dyDescent="0.25">
      <c r="A11" s="2" t="s">
        <v>7</v>
      </c>
      <c r="B11" s="3" t="s">
        <v>30</v>
      </c>
      <c r="C11" s="3" t="s">
        <v>31</v>
      </c>
      <c r="D11" s="3" t="s">
        <v>32</v>
      </c>
      <c r="E11" s="3" t="s">
        <v>70</v>
      </c>
      <c r="F11" s="3" t="s">
        <v>33</v>
      </c>
      <c r="G11" s="3" t="s">
        <v>85</v>
      </c>
      <c r="H11" s="3" t="s">
        <v>86</v>
      </c>
      <c r="I11" s="3"/>
      <c r="J11" s="3" t="s">
        <v>9</v>
      </c>
    </row>
    <row r="12" spans="1:10" x14ac:dyDescent="0.25">
      <c r="A12" s="3" t="s">
        <v>30</v>
      </c>
      <c r="B12" s="23">
        <v>1</v>
      </c>
      <c r="C12" s="4">
        <v>3</v>
      </c>
      <c r="D12" s="4">
        <v>3</v>
      </c>
      <c r="E12" s="4">
        <v>5</v>
      </c>
      <c r="F12" s="4">
        <v>5</v>
      </c>
      <c r="G12" s="4">
        <v>5</v>
      </c>
      <c r="H12" s="4">
        <v>5</v>
      </c>
      <c r="I12" s="4"/>
      <c r="J12" s="45">
        <f>+L106</f>
        <v>0.36698905664331838</v>
      </c>
    </row>
    <row r="13" spans="1:10" x14ac:dyDescent="0.25">
      <c r="A13" s="3" t="s">
        <v>31</v>
      </c>
      <c r="B13" s="5">
        <f>1/C12</f>
        <v>0.33333333333333331</v>
      </c>
      <c r="C13" s="23">
        <v>1</v>
      </c>
      <c r="D13" s="4">
        <v>1</v>
      </c>
      <c r="E13" s="4">
        <v>3</v>
      </c>
      <c r="F13" s="4">
        <v>3</v>
      </c>
      <c r="G13" s="4">
        <v>3</v>
      </c>
      <c r="H13" s="4">
        <v>3</v>
      </c>
      <c r="I13" s="4"/>
      <c r="J13" s="45">
        <f t="shared" ref="J13:J18" si="0">+L107</f>
        <v>0.16948444614569771</v>
      </c>
    </row>
    <row r="14" spans="1:10" x14ac:dyDescent="0.25">
      <c r="A14" s="3" t="s">
        <v>32</v>
      </c>
      <c r="B14" s="5">
        <f>1/D12</f>
        <v>0.33333333333333331</v>
      </c>
      <c r="C14" s="5">
        <f>1/D13</f>
        <v>1</v>
      </c>
      <c r="D14" s="23">
        <v>1</v>
      </c>
      <c r="E14" s="25">
        <v>3</v>
      </c>
      <c r="F14" s="4">
        <v>3</v>
      </c>
      <c r="G14" s="4">
        <v>5</v>
      </c>
      <c r="H14" s="4">
        <v>5</v>
      </c>
      <c r="I14" s="4"/>
      <c r="J14" s="45">
        <f t="shared" si="0"/>
        <v>0.19301706629591656</v>
      </c>
    </row>
    <row r="15" spans="1:10" x14ac:dyDescent="0.25">
      <c r="A15" s="3" t="s">
        <v>70</v>
      </c>
      <c r="B15" s="5">
        <f>1/E12</f>
        <v>0.2</v>
      </c>
      <c r="C15" s="5">
        <f>1/E13</f>
        <v>0.33333333333333331</v>
      </c>
      <c r="D15" s="5">
        <f>1/E14</f>
        <v>0.33333333333333331</v>
      </c>
      <c r="E15" s="23">
        <v>1</v>
      </c>
      <c r="F15" s="4">
        <v>3</v>
      </c>
      <c r="G15" s="4">
        <v>3</v>
      </c>
      <c r="H15" s="4">
        <v>1</v>
      </c>
      <c r="I15" s="4"/>
      <c r="J15" s="45">
        <f t="shared" si="0"/>
        <v>9.3904235230324318E-2</v>
      </c>
    </row>
    <row r="16" spans="1:10" x14ac:dyDescent="0.25">
      <c r="A16" s="3" t="s">
        <v>33</v>
      </c>
      <c r="B16" s="5">
        <f>1/F12</f>
        <v>0.2</v>
      </c>
      <c r="C16" s="5">
        <f>1/F13</f>
        <v>0.33333333333333331</v>
      </c>
      <c r="D16" s="5">
        <f>1/F14</f>
        <v>0.33333333333333331</v>
      </c>
      <c r="E16" s="5">
        <f>1/F15</f>
        <v>0.33333333333333331</v>
      </c>
      <c r="F16" s="23">
        <v>1</v>
      </c>
      <c r="G16" s="12">
        <v>5</v>
      </c>
      <c r="H16" s="12">
        <v>3</v>
      </c>
      <c r="I16" s="4"/>
      <c r="J16" s="45">
        <f t="shared" si="0"/>
        <v>8.6606566998299842E-2</v>
      </c>
    </row>
    <row r="17" spans="1:12" x14ac:dyDescent="0.25">
      <c r="A17" s="3" t="s">
        <v>85</v>
      </c>
      <c r="B17" s="5">
        <f>1/G12</f>
        <v>0.2</v>
      </c>
      <c r="C17" s="5">
        <f>1/G13</f>
        <v>0.33333333333333331</v>
      </c>
      <c r="D17" s="5">
        <f>1/G14</f>
        <v>0.2</v>
      </c>
      <c r="E17" s="5">
        <f>1/G15</f>
        <v>0.33333333333333331</v>
      </c>
      <c r="F17" s="5">
        <f>1/G16</f>
        <v>0.2</v>
      </c>
      <c r="G17" s="23">
        <v>1</v>
      </c>
      <c r="H17" s="4">
        <v>1</v>
      </c>
      <c r="I17" s="4"/>
      <c r="J17" s="45">
        <f t="shared" si="0"/>
        <v>4.015215051211421E-2</v>
      </c>
    </row>
    <row r="18" spans="1:12" x14ac:dyDescent="0.25">
      <c r="A18" s="3" t="s">
        <v>86</v>
      </c>
      <c r="B18" s="5">
        <f>1/H12</f>
        <v>0.2</v>
      </c>
      <c r="C18" s="5">
        <f>1/H13</f>
        <v>0.33333333333333331</v>
      </c>
      <c r="D18" s="5">
        <f>1/H14</f>
        <v>0.2</v>
      </c>
      <c r="E18" s="5">
        <f>1/H15</f>
        <v>1</v>
      </c>
      <c r="F18" s="5">
        <f>1/H16</f>
        <v>0.33333333333333331</v>
      </c>
      <c r="G18" s="5">
        <f>1/H17</f>
        <v>1</v>
      </c>
      <c r="H18" s="23">
        <v>1</v>
      </c>
      <c r="I18" s="4"/>
      <c r="J18" s="45">
        <f t="shared" si="0"/>
        <v>4.984647817432887E-2</v>
      </c>
    </row>
    <row r="19" spans="1:12" x14ac:dyDescent="0.25">
      <c r="A19" s="3"/>
      <c r="B19" s="5"/>
      <c r="C19" s="5"/>
      <c r="D19" s="5"/>
      <c r="E19" s="5"/>
      <c r="F19" s="5"/>
      <c r="G19" s="5"/>
      <c r="H19" s="5"/>
      <c r="I19" s="23"/>
      <c r="J19" s="46"/>
    </row>
    <row r="20" spans="1:12" x14ac:dyDescent="0.25">
      <c r="A20" s="3" t="s">
        <v>8</v>
      </c>
      <c r="B20" s="6">
        <f>+SUM(B12:B19)</f>
        <v>2.4666666666666668</v>
      </c>
      <c r="C20" s="6">
        <f t="shared" ref="C20:I20" si="1">+SUM(C12:C19)</f>
        <v>6.3333333333333321</v>
      </c>
      <c r="D20" s="6">
        <f t="shared" si="1"/>
        <v>6.0666666666666664</v>
      </c>
      <c r="E20" s="6">
        <f t="shared" si="1"/>
        <v>13.666666666666668</v>
      </c>
      <c r="F20" s="6">
        <f t="shared" si="1"/>
        <v>15.533333333333333</v>
      </c>
      <c r="G20" s="6">
        <f t="shared" si="1"/>
        <v>23</v>
      </c>
      <c r="H20" s="6">
        <f t="shared" si="1"/>
        <v>19</v>
      </c>
      <c r="I20" s="6">
        <f t="shared" si="1"/>
        <v>0</v>
      </c>
      <c r="J20" s="6">
        <f>+SUM(J12:J19)</f>
        <v>0.99999999999999978</v>
      </c>
    </row>
    <row r="23" spans="1:12" x14ac:dyDescent="0.25">
      <c r="A23" t="s">
        <v>10</v>
      </c>
    </row>
    <row r="25" spans="1:12" x14ac:dyDescent="0.25">
      <c r="A25" s="2" t="s">
        <v>7</v>
      </c>
      <c r="B25" s="3" t="s">
        <v>30</v>
      </c>
      <c r="C25" s="3" t="s">
        <v>31</v>
      </c>
      <c r="D25" s="3" t="s">
        <v>32</v>
      </c>
      <c r="E25" s="3" t="s">
        <v>70</v>
      </c>
      <c r="F25" s="3" t="s">
        <v>33</v>
      </c>
      <c r="G25" s="3" t="s">
        <v>85</v>
      </c>
      <c r="H25" s="3" t="s">
        <v>86</v>
      </c>
      <c r="I25" s="3"/>
      <c r="J25" s="8"/>
      <c r="K25" s="11" t="s">
        <v>11</v>
      </c>
      <c r="L25" s="11" t="s">
        <v>12</v>
      </c>
    </row>
    <row r="26" spans="1:12" x14ac:dyDescent="0.25">
      <c r="A26" s="3" t="s">
        <v>30</v>
      </c>
      <c r="B26" s="10">
        <f>+B12/B$20</f>
        <v>0.40540540540540537</v>
      </c>
      <c r="C26" s="10">
        <f t="shared" ref="C26:H26" si="2">+C12/C$20</f>
        <v>0.47368421052631587</v>
      </c>
      <c r="D26" s="10">
        <f t="shared" si="2"/>
        <v>0.49450549450549453</v>
      </c>
      <c r="E26" s="10">
        <f>+E12/$E$20</f>
        <v>0.36585365853658536</v>
      </c>
      <c r="F26" s="10">
        <f t="shared" si="2"/>
        <v>0.32188841201716739</v>
      </c>
      <c r="G26" s="10">
        <f>+G12/G$20</f>
        <v>0.21739130434782608</v>
      </c>
      <c r="H26" s="10">
        <f t="shared" si="2"/>
        <v>0.26315789473684209</v>
      </c>
      <c r="I26" s="10"/>
      <c r="J26" s="9"/>
      <c r="K26" s="10">
        <f>+SUM(B26:I26)</f>
        <v>2.5418863800756366</v>
      </c>
      <c r="L26" s="10">
        <f>+AVERAGE(B26:I26)</f>
        <v>0.36312662572509097</v>
      </c>
    </row>
    <row r="27" spans="1:12" x14ac:dyDescent="0.25">
      <c r="A27" s="3" t="s">
        <v>31</v>
      </c>
      <c r="B27" s="10">
        <f t="shared" ref="B27:D27" si="3">+B13/B$20</f>
        <v>0.13513513513513511</v>
      </c>
      <c r="C27" s="10">
        <f t="shared" si="3"/>
        <v>0.15789473684210528</v>
      </c>
      <c r="D27" s="10">
        <f t="shared" si="3"/>
        <v>0.16483516483516483</v>
      </c>
      <c r="E27" s="10">
        <f t="shared" ref="E27:E32" si="4">+E13/$E$20</f>
        <v>0.21951219512195119</v>
      </c>
      <c r="F27" s="10">
        <f t="shared" ref="F27:H27" si="5">+F13/F$20</f>
        <v>0.19313304721030042</v>
      </c>
      <c r="G27" s="10">
        <f t="shared" si="5"/>
        <v>0.13043478260869565</v>
      </c>
      <c r="H27" s="10">
        <f t="shared" si="5"/>
        <v>0.15789473684210525</v>
      </c>
      <c r="I27" s="10"/>
      <c r="J27" s="9"/>
      <c r="K27" s="10">
        <f t="shared" ref="K27:K32" si="6">+SUM(B27:I27)</f>
        <v>1.1588397985954577</v>
      </c>
      <c r="L27" s="10">
        <f t="shared" ref="L27:L32" si="7">+AVERAGE(B27:I27)</f>
        <v>0.16554854265649396</v>
      </c>
    </row>
    <row r="28" spans="1:12" x14ac:dyDescent="0.25">
      <c r="A28" s="3" t="s">
        <v>32</v>
      </c>
      <c r="B28" s="10">
        <f t="shared" ref="B28:D28" si="8">+B14/B$20</f>
        <v>0.13513513513513511</v>
      </c>
      <c r="C28" s="10">
        <f t="shared" si="8"/>
        <v>0.15789473684210528</v>
      </c>
      <c r="D28" s="10">
        <f t="shared" si="8"/>
        <v>0.16483516483516483</v>
      </c>
      <c r="E28" s="10">
        <f t="shared" si="4"/>
        <v>0.21951219512195119</v>
      </c>
      <c r="F28" s="10">
        <f t="shared" ref="F28:H28" si="9">+F14/F$20</f>
        <v>0.19313304721030042</v>
      </c>
      <c r="G28" s="10">
        <f t="shared" si="9"/>
        <v>0.21739130434782608</v>
      </c>
      <c r="H28" s="10">
        <f t="shared" si="9"/>
        <v>0.26315789473684209</v>
      </c>
      <c r="I28" s="10"/>
      <c r="J28" s="9"/>
      <c r="K28" s="10">
        <f t="shared" si="6"/>
        <v>1.351059478229325</v>
      </c>
      <c r="L28" s="10">
        <f t="shared" si="7"/>
        <v>0.19300849688990357</v>
      </c>
    </row>
    <row r="29" spans="1:12" x14ac:dyDescent="0.25">
      <c r="A29" s="3" t="s">
        <v>70</v>
      </c>
      <c r="B29" s="10">
        <f t="shared" ref="B29:D29" si="10">+B15/B$20</f>
        <v>8.1081081081081086E-2</v>
      </c>
      <c r="C29" s="10">
        <f t="shared" si="10"/>
        <v>5.2631578947368425E-2</v>
      </c>
      <c r="D29" s="10">
        <f t="shared" si="10"/>
        <v>5.4945054945054944E-2</v>
      </c>
      <c r="E29" s="10">
        <f t="shared" si="4"/>
        <v>7.3170731707317069E-2</v>
      </c>
      <c r="F29" s="10">
        <f t="shared" ref="F29:H29" si="11">+F15/F$20</f>
        <v>0.19313304721030042</v>
      </c>
      <c r="G29" s="10">
        <f t="shared" si="11"/>
        <v>0.13043478260869565</v>
      </c>
      <c r="H29" s="10">
        <f t="shared" si="11"/>
        <v>5.2631578947368418E-2</v>
      </c>
      <c r="I29" s="10"/>
      <c r="J29" s="9"/>
      <c r="K29" s="10">
        <f t="shared" si="6"/>
        <v>0.6380278554471861</v>
      </c>
      <c r="L29" s="10">
        <f t="shared" si="7"/>
        <v>9.1146836492455155E-2</v>
      </c>
    </row>
    <row r="30" spans="1:12" x14ac:dyDescent="0.25">
      <c r="A30" s="3" t="s">
        <v>33</v>
      </c>
      <c r="B30" s="10">
        <f t="shared" ref="B30:D30" si="12">+B16/B$20</f>
        <v>8.1081081081081086E-2</v>
      </c>
      <c r="C30" s="10">
        <f t="shared" si="12"/>
        <v>5.2631578947368425E-2</v>
      </c>
      <c r="D30" s="10">
        <f t="shared" si="12"/>
        <v>5.4945054945054944E-2</v>
      </c>
      <c r="E30" s="10">
        <f t="shared" si="4"/>
        <v>2.4390243902439022E-2</v>
      </c>
      <c r="F30" s="10">
        <f t="shared" ref="F30:H30" si="13">+F16/F$20</f>
        <v>6.4377682403433473E-2</v>
      </c>
      <c r="G30" s="10">
        <f t="shared" si="13"/>
        <v>0.21739130434782608</v>
      </c>
      <c r="H30" s="10">
        <f t="shared" si="13"/>
        <v>0.15789473684210525</v>
      </c>
      <c r="I30" s="10"/>
      <c r="J30" s="9"/>
      <c r="K30" s="10">
        <f t="shared" si="6"/>
        <v>0.65271168246930822</v>
      </c>
      <c r="L30" s="10">
        <f t="shared" si="7"/>
        <v>9.3244526067044031E-2</v>
      </c>
    </row>
    <row r="31" spans="1:12" x14ac:dyDescent="0.25">
      <c r="A31" s="3" t="s">
        <v>85</v>
      </c>
      <c r="B31" s="10">
        <f t="shared" ref="B31:D31" si="14">+B17/B$20</f>
        <v>8.1081081081081086E-2</v>
      </c>
      <c r="C31" s="10">
        <f t="shared" si="14"/>
        <v>5.2631578947368425E-2</v>
      </c>
      <c r="D31" s="10">
        <f t="shared" si="14"/>
        <v>3.2967032967032968E-2</v>
      </c>
      <c r="E31" s="10">
        <f t="shared" si="4"/>
        <v>2.4390243902439022E-2</v>
      </c>
      <c r="F31" s="10">
        <f t="shared" ref="F31:H31" si="15">+F17/F$20</f>
        <v>1.2875536480686695E-2</v>
      </c>
      <c r="G31" s="10">
        <f t="shared" si="15"/>
        <v>4.3478260869565216E-2</v>
      </c>
      <c r="H31" s="10">
        <f t="shared" si="15"/>
        <v>5.2631578947368418E-2</v>
      </c>
      <c r="I31" s="10"/>
      <c r="J31" s="9"/>
      <c r="K31" s="10">
        <f t="shared" si="6"/>
        <v>0.3000553131955418</v>
      </c>
      <c r="L31" s="10">
        <f t="shared" si="7"/>
        <v>4.2865044742220255E-2</v>
      </c>
    </row>
    <row r="32" spans="1:12" x14ac:dyDescent="0.25">
      <c r="A32" s="3" t="s">
        <v>86</v>
      </c>
      <c r="B32" s="10">
        <f t="shared" ref="B32:D32" si="16">+B18/B$20</f>
        <v>8.1081081081081086E-2</v>
      </c>
      <c r="C32" s="10">
        <f t="shared" si="16"/>
        <v>5.2631578947368425E-2</v>
      </c>
      <c r="D32" s="10">
        <f t="shared" si="16"/>
        <v>3.2967032967032968E-2</v>
      </c>
      <c r="E32" s="10">
        <f t="shared" si="4"/>
        <v>7.3170731707317069E-2</v>
      </c>
      <c r="F32" s="10">
        <f t="shared" ref="F32:H32" si="17">+F18/F$20</f>
        <v>2.1459227467811159E-2</v>
      </c>
      <c r="G32" s="10">
        <f t="shared" si="17"/>
        <v>4.3478260869565216E-2</v>
      </c>
      <c r="H32" s="10">
        <f t="shared" si="17"/>
        <v>5.2631578947368418E-2</v>
      </c>
      <c r="I32" s="10"/>
      <c r="J32" s="9"/>
      <c r="K32" s="10">
        <f t="shared" si="6"/>
        <v>0.35741949198754436</v>
      </c>
      <c r="L32" s="10">
        <f t="shared" si="7"/>
        <v>5.1059927426792051E-2</v>
      </c>
    </row>
    <row r="33" spans="1:15" x14ac:dyDescent="0.25">
      <c r="A33" s="3"/>
      <c r="B33" s="10"/>
      <c r="C33" s="10"/>
      <c r="D33" s="10"/>
      <c r="E33" s="10"/>
      <c r="F33" s="10"/>
      <c r="G33" s="10"/>
      <c r="H33" s="10"/>
      <c r="I33" s="10"/>
      <c r="J33" s="9"/>
      <c r="K33" s="10"/>
      <c r="L33" s="10"/>
    </row>
    <row r="34" spans="1:15" x14ac:dyDescent="0.25">
      <c r="A34" s="3" t="s">
        <v>8</v>
      </c>
      <c r="B34" s="6">
        <f>+SUM(B26:B33)</f>
        <v>1</v>
      </c>
      <c r="C34" s="6">
        <f t="shared" ref="C34:H34" si="18">+SUM(C26:C33)</f>
        <v>1.0000000000000002</v>
      </c>
      <c r="D34" s="6">
        <f t="shared" si="18"/>
        <v>1</v>
      </c>
      <c r="E34" s="6">
        <f t="shared" si="18"/>
        <v>0.99999999999999989</v>
      </c>
      <c r="F34" s="6">
        <f t="shared" si="18"/>
        <v>1</v>
      </c>
      <c r="G34" s="6">
        <f t="shared" si="18"/>
        <v>0.99999999999999989</v>
      </c>
      <c r="H34" s="6">
        <f t="shared" si="18"/>
        <v>0.99999999999999978</v>
      </c>
      <c r="I34" s="6"/>
      <c r="J34" s="9"/>
    </row>
    <row r="36" spans="1:15" x14ac:dyDescent="0.25">
      <c r="A36" s="2" t="s">
        <v>7</v>
      </c>
      <c r="B36" s="3" t="s">
        <v>30</v>
      </c>
      <c r="C36" s="3" t="s">
        <v>31</v>
      </c>
      <c r="D36" s="3" t="s">
        <v>32</v>
      </c>
      <c r="E36" s="3" t="s">
        <v>70</v>
      </c>
      <c r="F36" s="3" t="s">
        <v>33</v>
      </c>
      <c r="G36" s="3" t="s">
        <v>85</v>
      </c>
      <c r="H36" s="3" t="s">
        <v>86</v>
      </c>
      <c r="I36" s="3"/>
      <c r="K36" s="11" t="s">
        <v>12</v>
      </c>
      <c r="L36" s="11" t="s">
        <v>13</v>
      </c>
      <c r="O36" s="11" t="s">
        <v>14</v>
      </c>
    </row>
    <row r="37" spans="1:15" x14ac:dyDescent="0.25">
      <c r="A37" s="3" t="s">
        <v>30</v>
      </c>
      <c r="B37" s="26">
        <f>+B12</f>
        <v>1</v>
      </c>
      <c r="C37" s="26">
        <f t="shared" ref="C37:H37" si="19">+C12</f>
        <v>3</v>
      </c>
      <c r="D37" s="26">
        <f t="shared" si="19"/>
        <v>3</v>
      </c>
      <c r="E37" s="26">
        <f t="shared" si="19"/>
        <v>5</v>
      </c>
      <c r="F37" s="26">
        <f t="shared" si="19"/>
        <v>5</v>
      </c>
      <c r="G37" s="26">
        <f t="shared" si="19"/>
        <v>5</v>
      </c>
      <c r="H37" s="26">
        <f t="shared" si="19"/>
        <v>5</v>
      </c>
      <c r="I37" s="26"/>
      <c r="K37" s="10">
        <f>+L26</f>
        <v>0.36312662572509097</v>
      </c>
      <c r="L37" s="13">
        <f>+(B37*$K$37)+(C37*$K$38)+(D37*$K$39)+(E37*$K$40)+(F37*$K$41)+(G37*$K$42)+(H37*$K$43)+(I37*$K$44)</f>
        <v>2.8303794180068413</v>
      </c>
      <c r="O37" s="14">
        <f>+L37/K37</f>
        <v>7.7944695252107774</v>
      </c>
    </row>
    <row r="38" spans="1:15" x14ac:dyDescent="0.25">
      <c r="A38" s="3" t="s">
        <v>31</v>
      </c>
      <c r="B38" s="26">
        <f t="shared" ref="B38:H43" si="20">+B13</f>
        <v>0.33333333333333331</v>
      </c>
      <c r="C38" s="26">
        <f t="shared" si="20"/>
        <v>1</v>
      </c>
      <c r="D38" s="26">
        <f t="shared" si="20"/>
        <v>1</v>
      </c>
      <c r="E38" s="26">
        <f t="shared" si="20"/>
        <v>3</v>
      </c>
      <c r="F38" s="26">
        <f t="shared" si="20"/>
        <v>3</v>
      </c>
      <c r="G38" s="26">
        <f t="shared" si="20"/>
        <v>3</v>
      </c>
      <c r="H38" s="26">
        <f t="shared" si="20"/>
        <v>3</v>
      </c>
      <c r="I38" s="26"/>
      <c r="K38" s="10">
        <f>+L27</f>
        <v>0.16554854265649396</v>
      </c>
      <c r="L38" s="13">
        <f t="shared" ref="L38:L43" si="21">+(B38*$K$37)+(C38*$K$38)+(D38*$K$39)+(E38*$K$40)+(F38*$K$41)+(G38*$K$42)+(H38*$K$43)+(I38*$K$44)</f>
        <v>1.3145482523069623</v>
      </c>
      <c r="O38" s="14">
        <f t="shared" ref="O38:O43" si="22">+L38/K38</f>
        <v>7.9405607033013439</v>
      </c>
    </row>
    <row r="39" spans="1:15" x14ac:dyDescent="0.25">
      <c r="A39" s="3" t="s">
        <v>32</v>
      </c>
      <c r="B39" s="26">
        <f t="shared" si="20"/>
        <v>0.33333333333333331</v>
      </c>
      <c r="C39" s="26">
        <f t="shared" si="20"/>
        <v>1</v>
      </c>
      <c r="D39" s="26">
        <f t="shared" si="20"/>
        <v>1</v>
      </c>
      <c r="E39" s="26">
        <f t="shared" si="20"/>
        <v>3</v>
      </c>
      <c r="F39" s="26">
        <f t="shared" si="20"/>
        <v>3</v>
      </c>
      <c r="G39" s="26">
        <f t="shared" si="20"/>
        <v>5</v>
      </c>
      <c r="H39" s="26">
        <f t="shared" si="20"/>
        <v>5</v>
      </c>
      <c r="I39" s="26"/>
      <c r="K39" s="10">
        <f>+L28</f>
        <v>0.19300849688990357</v>
      </c>
      <c r="L39" s="13">
        <f t="shared" si="21"/>
        <v>1.5023981966449869</v>
      </c>
      <c r="O39" s="14">
        <f t="shared" si="22"/>
        <v>7.7841039169482205</v>
      </c>
    </row>
    <row r="40" spans="1:15" x14ac:dyDescent="0.25">
      <c r="A40" s="3" t="s">
        <v>70</v>
      </c>
      <c r="B40" s="26">
        <f t="shared" si="20"/>
        <v>0.2</v>
      </c>
      <c r="C40" s="26">
        <f t="shared" si="20"/>
        <v>0.33333333333333331</v>
      </c>
      <c r="D40" s="26">
        <f t="shared" si="20"/>
        <v>0.33333333333333331</v>
      </c>
      <c r="E40" s="26">
        <f t="shared" si="20"/>
        <v>1</v>
      </c>
      <c r="F40" s="26">
        <f t="shared" si="20"/>
        <v>3</v>
      </c>
      <c r="G40" s="26">
        <f t="shared" si="20"/>
        <v>3</v>
      </c>
      <c r="H40" s="26">
        <f t="shared" si="20"/>
        <v>1</v>
      </c>
      <c r="I40" s="26"/>
      <c r="K40" s="10">
        <f>+L29</f>
        <v>9.1146836492455155E-2</v>
      </c>
      <c r="L40" s="13">
        <f t="shared" si="21"/>
        <v>0.74267981467419086</v>
      </c>
      <c r="O40" s="14">
        <f t="shared" si="22"/>
        <v>8.1481688586708927</v>
      </c>
    </row>
    <row r="41" spans="1:15" x14ac:dyDescent="0.25">
      <c r="A41" s="3" t="s">
        <v>33</v>
      </c>
      <c r="B41" s="26">
        <f t="shared" si="20"/>
        <v>0.2</v>
      </c>
      <c r="C41" s="26">
        <f t="shared" si="20"/>
        <v>0.33333333333333331</v>
      </c>
      <c r="D41" s="26">
        <f t="shared" si="20"/>
        <v>0.33333333333333331</v>
      </c>
      <c r="E41" s="26">
        <f t="shared" si="20"/>
        <v>0.33333333333333331</v>
      </c>
      <c r="F41" s="26">
        <f t="shared" si="20"/>
        <v>1</v>
      </c>
      <c r="G41" s="26">
        <f t="shared" si="20"/>
        <v>5</v>
      </c>
      <c r="H41" s="26">
        <f t="shared" si="20"/>
        <v>3</v>
      </c>
      <c r="I41" s="26"/>
      <c r="K41" s="10">
        <f>+L30</f>
        <v>9.3244526067044031E-2</v>
      </c>
      <c r="L41" s="13">
        <f t="shared" si="21"/>
        <v>0.68327614921649049</v>
      </c>
      <c r="O41" s="14">
        <f t="shared" si="22"/>
        <v>7.3277883221284865</v>
      </c>
    </row>
    <row r="42" spans="1:15" x14ac:dyDescent="0.25">
      <c r="A42" s="3" t="s">
        <v>85</v>
      </c>
      <c r="B42" s="26">
        <f t="shared" si="20"/>
        <v>0.2</v>
      </c>
      <c r="C42" s="26">
        <f t="shared" si="20"/>
        <v>0.33333333333333331</v>
      </c>
      <c r="D42" s="26">
        <f t="shared" si="20"/>
        <v>0.2</v>
      </c>
      <c r="E42" s="26">
        <f t="shared" si="20"/>
        <v>0.33333333333333331</v>
      </c>
      <c r="F42" s="26">
        <f t="shared" si="20"/>
        <v>0.2</v>
      </c>
      <c r="G42" s="26">
        <f t="shared" si="20"/>
        <v>1</v>
      </c>
      <c r="H42" s="26">
        <f t="shared" si="20"/>
        <v>1</v>
      </c>
      <c r="I42" s="26"/>
      <c r="K42" s="10">
        <f t="shared" ref="K42:K43" si="23">+L31</f>
        <v>4.2865044742220255E-2</v>
      </c>
      <c r="L42" s="13">
        <f t="shared" si="21"/>
        <v>0.30936602828840309</v>
      </c>
      <c r="O42" s="14">
        <f t="shared" si="22"/>
        <v>7.217209970241572</v>
      </c>
    </row>
    <row r="43" spans="1:15" x14ac:dyDescent="0.25">
      <c r="A43" s="3" t="s">
        <v>86</v>
      </c>
      <c r="B43" s="26">
        <f t="shared" si="20"/>
        <v>0.2</v>
      </c>
      <c r="C43" s="26">
        <f t="shared" si="20"/>
        <v>0.33333333333333331</v>
      </c>
      <c r="D43" s="26">
        <f t="shared" si="20"/>
        <v>0.2</v>
      </c>
      <c r="E43" s="26">
        <f t="shared" si="20"/>
        <v>1</v>
      </c>
      <c r="F43" s="26">
        <f t="shared" si="20"/>
        <v>0.33333333333333331</v>
      </c>
      <c r="G43" s="26">
        <f t="shared" si="20"/>
        <v>1</v>
      </c>
      <c r="H43" s="26">
        <f t="shared" si="20"/>
        <v>1</v>
      </c>
      <c r="I43" s="26"/>
      <c r="K43" s="10">
        <f t="shared" si="23"/>
        <v>5.1059927426792051E-2</v>
      </c>
      <c r="L43" s="13">
        <f t="shared" si="21"/>
        <v>0.38256318942564571</v>
      </c>
      <c r="O43" s="14">
        <f t="shared" si="22"/>
        <v>7.4924350406520164</v>
      </c>
    </row>
    <row r="44" spans="1:15" x14ac:dyDescent="0.25">
      <c r="A44" s="3"/>
      <c r="B44" s="26"/>
      <c r="C44" s="26"/>
      <c r="D44" s="26"/>
      <c r="E44" s="26"/>
      <c r="F44" s="26"/>
      <c r="G44" s="26"/>
      <c r="H44" s="26"/>
      <c r="I44" s="26"/>
      <c r="K44" s="10"/>
      <c r="L44" s="13"/>
      <c r="O44" s="14"/>
    </row>
    <row r="45" spans="1:15" x14ac:dyDescent="0.25">
      <c r="A45" s="3" t="s">
        <v>8</v>
      </c>
      <c r="B45" s="6">
        <f>+SUM(B37:B44)</f>
        <v>2.4666666666666668</v>
      </c>
      <c r="C45" s="6">
        <f t="shared" ref="C45:H45" si="24">+SUM(C37:C44)</f>
        <v>6.3333333333333321</v>
      </c>
      <c r="D45" s="6">
        <f t="shared" si="24"/>
        <v>6.0666666666666664</v>
      </c>
      <c r="E45" s="6">
        <f t="shared" si="24"/>
        <v>13.666666666666668</v>
      </c>
      <c r="F45" s="6">
        <f t="shared" si="24"/>
        <v>15.533333333333333</v>
      </c>
      <c r="G45" s="6">
        <f t="shared" si="24"/>
        <v>23</v>
      </c>
      <c r="H45" s="6">
        <f t="shared" si="24"/>
        <v>19</v>
      </c>
      <c r="I45" s="6"/>
      <c r="N45" s="15" t="s">
        <v>15</v>
      </c>
      <c r="O45" s="16">
        <f>+AVERAGE(O37:O44)</f>
        <v>7.6721051910219007</v>
      </c>
    </row>
    <row r="48" spans="1:15" x14ac:dyDescent="0.25">
      <c r="B48" s="4" t="s">
        <v>18</v>
      </c>
      <c r="C48" s="4" t="s">
        <v>19</v>
      </c>
      <c r="D48" s="17" t="s">
        <v>16</v>
      </c>
      <c r="E48" s="17"/>
      <c r="F48" s="17"/>
      <c r="G48" s="17"/>
      <c r="H48" s="17"/>
      <c r="I48" s="17"/>
      <c r="J48" s="17">
        <f>+(O45-7)/6</f>
        <v>0.11201753183698344</v>
      </c>
    </row>
    <row r="49" spans="1:12" x14ac:dyDescent="0.25">
      <c r="B49" s="4">
        <v>1</v>
      </c>
      <c r="C49" s="4">
        <v>0</v>
      </c>
      <c r="D49" s="17" t="s">
        <v>17</v>
      </c>
      <c r="E49" s="17"/>
      <c r="F49" s="17"/>
      <c r="G49" s="17"/>
      <c r="H49" s="17"/>
      <c r="I49" s="17"/>
      <c r="J49" s="17">
        <f>+J48/C55</f>
        <v>8.4861766543169279E-2</v>
      </c>
      <c r="K49" s="18" t="str">
        <f>IF(J49&gt;0.1,"ERROR","OK")</f>
        <v>OK</v>
      </c>
    </row>
    <row r="50" spans="1:12" x14ac:dyDescent="0.25">
      <c r="B50" s="4">
        <v>2</v>
      </c>
      <c r="C50" s="4">
        <v>0</v>
      </c>
    </row>
    <row r="51" spans="1:12" x14ac:dyDescent="0.25">
      <c r="B51" s="4">
        <v>3</v>
      </c>
      <c r="C51" s="4">
        <v>0.57999999999999996</v>
      </c>
    </row>
    <row r="52" spans="1:12" x14ac:dyDescent="0.25">
      <c r="B52" s="4">
        <v>4</v>
      </c>
      <c r="C52" s="4">
        <v>0.89</v>
      </c>
    </row>
    <row r="53" spans="1:12" x14ac:dyDescent="0.25">
      <c r="B53" s="4">
        <v>5</v>
      </c>
      <c r="C53" s="11">
        <v>1.1100000000000001</v>
      </c>
    </row>
    <row r="54" spans="1:12" x14ac:dyDescent="0.25">
      <c r="B54" s="4">
        <v>6</v>
      </c>
      <c r="C54" s="11">
        <v>1.24</v>
      </c>
    </row>
    <row r="55" spans="1:12" x14ac:dyDescent="0.25">
      <c r="B55" s="4">
        <v>7</v>
      </c>
      <c r="C55" s="11">
        <v>1.32</v>
      </c>
    </row>
    <row r="56" spans="1:12" x14ac:dyDescent="0.25">
      <c r="B56" s="4">
        <v>8</v>
      </c>
      <c r="C56" s="11">
        <v>1.4</v>
      </c>
    </row>
    <row r="57" spans="1:12" x14ac:dyDescent="0.25">
      <c r="B57" s="4">
        <v>9</v>
      </c>
      <c r="C57" s="11">
        <v>1.45</v>
      </c>
    </row>
    <row r="58" spans="1:12" x14ac:dyDescent="0.25">
      <c r="B58" s="4">
        <v>10</v>
      </c>
      <c r="C58" s="11">
        <v>1.49</v>
      </c>
    </row>
    <row r="60" spans="1:12" x14ac:dyDescent="0.25">
      <c r="A60" s="19" t="s">
        <v>20</v>
      </c>
    </row>
    <row r="61" spans="1:12" x14ac:dyDescent="0.25">
      <c r="A61" s="20"/>
    </row>
    <row r="62" spans="1:12" x14ac:dyDescent="0.25">
      <c r="A62" s="19" t="s">
        <v>21</v>
      </c>
      <c r="B62" s="10">
        <f>+($B37*B$37)+($C37*B$38)+($D37*B$39)+($E37*B$40)+($F37*B$41)+($G37*B$42)+($H37*B$43)+($I37*B$44)</f>
        <v>7</v>
      </c>
      <c r="C62" s="10">
        <f t="shared" ref="C62:I62" si="25">+($B37*C$37)+($C37*C$38)+($D37*C$39)+($E37*C$40)+($F37*C$41)+($G37*C$42)+($H37*C$43)+($I37*C$44)</f>
        <v>15.666666666666664</v>
      </c>
      <c r="D62" s="10">
        <f t="shared" si="25"/>
        <v>14.333333333333332</v>
      </c>
      <c r="E62" s="10">
        <f t="shared" si="25"/>
        <v>36.333333333333336</v>
      </c>
      <c r="F62" s="10">
        <f t="shared" si="25"/>
        <v>45.666666666666664</v>
      </c>
      <c r="G62" s="10">
        <f t="shared" si="25"/>
        <v>79</v>
      </c>
      <c r="H62" s="10">
        <f t="shared" si="25"/>
        <v>59</v>
      </c>
      <c r="I62" s="10">
        <f t="shared" si="25"/>
        <v>0</v>
      </c>
      <c r="K62" s="10">
        <f>+SUM(B62:I62)</f>
        <v>257</v>
      </c>
      <c r="L62" s="4">
        <f>+K62/$K$70</f>
        <v>0.36681912470898709</v>
      </c>
    </row>
    <row r="63" spans="1:12" x14ac:dyDescent="0.25">
      <c r="B63" s="10">
        <f t="shared" ref="B63:I63" si="26">+($B38*B$37)+($C38*B$38)+($D38*B$39)+($E38*B$40)+($F38*B$41)+($G38*B$42)+($H38*B$43)+($I38*B$44)</f>
        <v>3.4000000000000004</v>
      </c>
      <c r="C63" s="10">
        <f t="shared" si="26"/>
        <v>7</v>
      </c>
      <c r="D63" s="10">
        <f t="shared" si="26"/>
        <v>6.1999999999999993</v>
      </c>
      <c r="E63" s="10">
        <f t="shared" si="26"/>
        <v>15.666666666666666</v>
      </c>
      <c r="F63" s="10">
        <f t="shared" si="26"/>
        <v>21.266666666666666</v>
      </c>
      <c r="G63" s="10">
        <f t="shared" si="26"/>
        <v>39.666666666666664</v>
      </c>
      <c r="H63" s="10">
        <f t="shared" si="26"/>
        <v>27.666666666666664</v>
      </c>
      <c r="I63" s="10">
        <f t="shared" si="26"/>
        <v>0</v>
      </c>
      <c r="K63" s="10">
        <f t="shared" ref="K63:K69" si="27">+SUM(B63:I63)</f>
        <v>120.86666666666665</v>
      </c>
      <c r="L63" s="4">
        <f t="shared" ref="L63:L69" si="28">+K63/$K$70</f>
        <v>0.1725144158488699</v>
      </c>
    </row>
    <row r="64" spans="1:12" x14ac:dyDescent="0.25">
      <c r="B64" s="10">
        <f t="shared" ref="B64:I64" si="29">+($B39*B$37)+($C39*B$38)+($D39*B$39)+($E39*B$40)+($F39*B$41)+($G39*B$42)+($H39*B$43)+($I39*B$44)</f>
        <v>4.2</v>
      </c>
      <c r="C64" s="10">
        <f t="shared" si="29"/>
        <v>8.3333333333333321</v>
      </c>
      <c r="D64" s="10">
        <f t="shared" si="29"/>
        <v>7</v>
      </c>
      <c r="E64" s="10">
        <f t="shared" si="29"/>
        <v>18.333333333333332</v>
      </c>
      <c r="F64" s="10">
        <f t="shared" si="29"/>
        <v>22.333333333333332</v>
      </c>
      <c r="G64" s="10">
        <f t="shared" si="29"/>
        <v>43.666666666666664</v>
      </c>
      <c r="H64" s="10">
        <f t="shared" si="29"/>
        <v>31.666666666666664</v>
      </c>
      <c r="I64" s="10">
        <f t="shared" si="29"/>
        <v>0</v>
      </c>
      <c r="K64" s="10">
        <f t="shared" si="27"/>
        <v>135.5333333333333</v>
      </c>
      <c r="L64" s="4">
        <f t="shared" si="28"/>
        <v>0.19344832179853969</v>
      </c>
    </row>
    <row r="65" spans="1:12" x14ac:dyDescent="0.25">
      <c r="B65" s="10">
        <f t="shared" ref="B65:I65" si="30">+($B40*B$37)+($C40*B$38)+($D40*B$39)+($E40*B$40)+($F40*B$41)+($G40*B$42)+($H40*B$43)+($I40*B$44)</f>
        <v>2.0222222222222226</v>
      </c>
      <c r="C65" s="10">
        <f t="shared" si="30"/>
        <v>3.9333333333333331</v>
      </c>
      <c r="D65" s="10">
        <f t="shared" si="30"/>
        <v>3.4</v>
      </c>
      <c r="E65" s="10">
        <f t="shared" si="30"/>
        <v>7</v>
      </c>
      <c r="F65" s="10">
        <f t="shared" si="30"/>
        <v>9.9333333333333336</v>
      </c>
      <c r="G65" s="10">
        <f t="shared" si="30"/>
        <v>25.666666666666664</v>
      </c>
      <c r="H65" s="10">
        <f t="shared" si="30"/>
        <v>17.666666666666664</v>
      </c>
      <c r="I65" s="10">
        <f t="shared" si="30"/>
        <v>0</v>
      </c>
      <c r="K65" s="10">
        <f t="shared" si="27"/>
        <v>69.622222222222206</v>
      </c>
      <c r="L65" s="4">
        <f t="shared" si="28"/>
        <v>9.9372617182296258E-2</v>
      </c>
    </row>
    <row r="66" spans="1:12" x14ac:dyDescent="0.25">
      <c r="B66" s="10">
        <f t="shared" ref="B66:I66" si="31">+($B41*B$37)+($C41*B$38)+($D41*B$39)+($E41*B$40)+($F41*B$41)+($G41*B$42)+($H41*B$43)+($I41*B$44)</f>
        <v>2.2888888888888888</v>
      </c>
      <c r="C66" s="10">
        <f t="shared" si="31"/>
        <v>4.3777777777777773</v>
      </c>
      <c r="D66" s="10">
        <f t="shared" si="31"/>
        <v>3.3111111111111113</v>
      </c>
      <c r="E66" s="10">
        <f t="shared" si="31"/>
        <v>8.3333333333333339</v>
      </c>
      <c r="F66" s="10">
        <f t="shared" si="31"/>
        <v>7</v>
      </c>
      <c r="G66" s="10">
        <f t="shared" si="31"/>
        <v>17.666666666666664</v>
      </c>
      <c r="H66" s="10">
        <f t="shared" si="31"/>
        <v>15</v>
      </c>
      <c r="I66" s="10">
        <f t="shared" si="31"/>
        <v>0</v>
      </c>
      <c r="K66" s="10">
        <f t="shared" si="27"/>
        <v>57.977777777777774</v>
      </c>
      <c r="L66" s="4">
        <f t="shared" si="28"/>
        <v>8.275236457983115E-2</v>
      </c>
    </row>
    <row r="67" spans="1:12" x14ac:dyDescent="0.25">
      <c r="B67" s="10">
        <f t="shared" ref="B67:I67" si="32">+($B42*B$37)+($C42*B$38)+($D42*B$39)+($E42*B$40)+($F42*B$41)+($G42*B$42)+($H42*B$43)+($I42*B$44)</f>
        <v>0.88444444444444437</v>
      </c>
      <c r="C67" s="10">
        <f t="shared" si="32"/>
        <v>1.9777777777777776</v>
      </c>
      <c r="D67" s="10">
        <f t="shared" si="32"/>
        <v>1.711111111111111</v>
      </c>
      <c r="E67" s="10">
        <f t="shared" si="32"/>
        <v>4.3333333333333339</v>
      </c>
      <c r="F67" s="10">
        <f t="shared" si="32"/>
        <v>4.333333333333333</v>
      </c>
      <c r="G67" s="10">
        <f t="shared" si="32"/>
        <v>7</v>
      </c>
      <c r="H67" s="10">
        <f t="shared" si="32"/>
        <v>5.9333333333333336</v>
      </c>
      <c r="I67" s="10">
        <f t="shared" si="32"/>
        <v>0</v>
      </c>
      <c r="K67" s="10">
        <f t="shared" si="27"/>
        <v>26.173333333333332</v>
      </c>
      <c r="L67" s="4">
        <f t="shared" si="28"/>
        <v>3.7357506708365323E-2</v>
      </c>
    </row>
    <row r="68" spans="1:12" x14ac:dyDescent="0.25">
      <c r="B68" s="10">
        <f t="shared" ref="B68:I68" si="33">+($B43*B$37)+($C43*B$38)+($D43*B$39)+($E43*B$40)+($F43*B$41)+($G43*B$42)+($H43*B$43)+($I43*B$44)</f>
        <v>1.0444444444444443</v>
      </c>
      <c r="C68" s="10">
        <f t="shared" si="33"/>
        <v>2.2444444444444445</v>
      </c>
      <c r="D68" s="10">
        <f t="shared" si="33"/>
        <v>1.9777777777777776</v>
      </c>
      <c r="E68" s="10">
        <f t="shared" si="33"/>
        <v>5.0444444444444443</v>
      </c>
      <c r="F68" s="10">
        <f t="shared" si="33"/>
        <v>6.4666666666666659</v>
      </c>
      <c r="G68" s="10">
        <f t="shared" si="33"/>
        <v>9.6666666666666661</v>
      </c>
      <c r="H68" s="10">
        <f t="shared" si="33"/>
        <v>7</v>
      </c>
      <c r="I68" s="10">
        <f t="shared" si="33"/>
        <v>0</v>
      </c>
      <c r="K68" s="10">
        <f t="shared" si="27"/>
        <v>33.444444444444443</v>
      </c>
      <c r="L68" s="4">
        <f t="shared" si="28"/>
        <v>4.7735649173110725E-2</v>
      </c>
    </row>
    <row r="69" spans="1:12" x14ac:dyDescent="0.25">
      <c r="B69" s="10">
        <f t="shared" ref="B69:I69" si="34">+($B44*B$37)+($C44*B$38)+($D44*B$39)+($E44*B$40)+($F44*B$41)+($G44*B$42)+($H44*B$43)+($I44*B$44)</f>
        <v>0</v>
      </c>
      <c r="C69" s="10">
        <f t="shared" si="34"/>
        <v>0</v>
      </c>
      <c r="D69" s="10">
        <f t="shared" si="34"/>
        <v>0</v>
      </c>
      <c r="E69" s="10">
        <f t="shared" si="34"/>
        <v>0</v>
      </c>
      <c r="F69" s="10">
        <f t="shared" si="34"/>
        <v>0</v>
      </c>
      <c r="G69" s="10">
        <f t="shared" si="34"/>
        <v>0</v>
      </c>
      <c r="H69" s="10">
        <f t="shared" si="34"/>
        <v>0</v>
      </c>
      <c r="I69" s="10">
        <f t="shared" si="34"/>
        <v>0</v>
      </c>
      <c r="K69" s="10">
        <f t="shared" si="27"/>
        <v>0</v>
      </c>
      <c r="L69" s="4">
        <f t="shared" si="28"/>
        <v>0</v>
      </c>
    </row>
    <row r="70" spans="1:12" x14ac:dyDescent="0.25">
      <c r="J70" s="7" t="s">
        <v>8</v>
      </c>
      <c r="K70" s="21">
        <f>+SUM(K62:K69)</f>
        <v>700.61777777777763</v>
      </c>
      <c r="L70" s="21">
        <f>+SUM(L62:L69)</f>
        <v>1.0000000000000002</v>
      </c>
    </row>
    <row r="73" spans="1:12" x14ac:dyDescent="0.25">
      <c r="A73" s="19" t="s">
        <v>22</v>
      </c>
      <c r="B73" s="10">
        <f>+($B62*B$62)+($C62*B$63)+($D62*B$64)+($E62*B$65)+($F62*B$66)+($G62*B$67)+($H62*B$68)+($I62*B$69)</f>
        <v>471.96</v>
      </c>
      <c r="C73" s="10">
        <f t="shared" ref="C73:I73" si="35">+($B62*C$62)+($C62*C$63)+($D62*C$64)+($E62*C$65)+($F62*C$66)+($G62*C$67)+($H62*C$68)+($I62*C$69)</f>
        <v>970.27407407407395</v>
      </c>
      <c r="D73" s="10">
        <f t="shared" si="35"/>
        <v>824.40740740740728</v>
      </c>
      <c r="E73" s="10">
        <f t="shared" si="35"/>
        <v>2037.4</v>
      </c>
      <c r="F73" s="10">
        <f t="shared" si="35"/>
        <v>2377.3999999999996</v>
      </c>
      <c r="G73" s="10">
        <f t="shared" si="35"/>
        <v>4662.9999999999991</v>
      </c>
      <c r="H73" s="10">
        <f t="shared" si="35"/>
        <v>3508.9555555555553</v>
      </c>
      <c r="I73" s="10">
        <f t="shared" si="35"/>
        <v>0</v>
      </c>
      <c r="K73" s="10">
        <f>+SUM(B73:I73)</f>
        <v>14853.397037037037</v>
      </c>
      <c r="L73" s="4">
        <f>+K73/$K$81</f>
        <v>0.3671012469513476</v>
      </c>
    </row>
    <row r="74" spans="1:12" x14ac:dyDescent="0.25">
      <c r="B74" s="10">
        <f t="shared" ref="B74:I74" si="36">+($B63*B$62)+($C63*B$63)+($D63*B$64)+($E63*B$65)+($F63*B$66)+($G63*B$67)+($H63*B$68)+($I63*B$69)</f>
        <v>217.97777777777779</v>
      </c>
      <c r="C74" s="10">
        <f t="shared" si="36"/>
        <v>449.20444444444439</v>
      </c>
      <c r="D74" s="10">
        <f t="shared" si="36"/>
        <v>381.80888888888887</v>
      </c>
      <c r="E74" s="10">
        <f t="shared" si="36"/>
        <v>945.20740740740735</v>
      </c>
      <c r="F74" s="10">
        <f t="shared" si="36"/>
        <v>1097.8888888888887</v>
      </c>
      <c r="G74" s="10">
        <f t="shared" si="36"/>
        <v>2139.9333333333329</v>
      </c>
      <c r="H74" s="10">
        <f t="shared" si="36"/>
        <v>1615.4</v>
      </c>
      <c r="I74" s="10">
        <f t="shared" si="36"/>
        <v>0</v>
      </c>
      <c r="K74" s="10">
        <f t="shared" ref="K74:K80" si="37">+SUM(B74:I74)</f>
        <v>6847.4207407407393</v>
      </c>
      <c r="L74" s="4">
        <f t="shared" ref="L74:L80" si="38">+K74/$K$81</f>
        <v>0.16923379116969187</v>
      </c>
    </row>
    <row r="75" spans="1:12" x14ac:dyDescent="0.25">
      <c r="B75" s="10">
        <f t="shared" ref="B75:I75" si="39">+($B64*B$62)+($C64*B$63)+($D64*B$64)+($E64*B$65)+($F64*B$66)+($G64*B$67)+($H64*B$68)+($I64*B$69)</f>
        <v>247.02074074074073</v>
      </c>
      <c r="C75" s="10">
        <f t="shared" si="39"/>
        <v>509.78518518518513</v>
      </c>
      <c r="D75" s="10">
        <f t="shared" si="39"/>
        <v>434.49629629629629</v>
      </c>
      <c r="E75" s="10">
        <f t="shared" si="39"/>
        <v>1074.8962962962962</v>
      </c>
      <c r="F75" s="10">
        <f t="shared" si="39"/>
        <v>1257.8</v>
      </c>
      <c r="G75" s="10">
        <f t="shared" si="39"/>
        <v>2444.9111111111106</v>
      </c>
      <c r="H75" s="10">
        <f t="shared" si="39"/>
        <v>1839.6666666666667</v>
      </c>
      <c r="I75" s="10">
        <f t="shared" si="39"/>
        <v>0</v>
      </c>
      <c r="K75" s="10">
        <f t="shared" si="37"/>
        <v>7808.5762962962963</v>
      </c>
      <c r="L75" s="4">
        <f t="shared" si="38"/>
        <v>0.19298872090588945</v>
      </c>
    </row>
    <row r="76" spans="1:12" x14ac:dyDescent="0.25">
      <c r="B76" s="10">
        <f t="shared" ref="B76:I76" si="40">+($B65*B$62)+($C65*B$63)+($D65*B$64)+($E65*B$65)+($F65*B$66)+($G65*B$67)+($H65*B$68)+($I65*B$69)</f>
        <v>119.85333333333332</v>
      </c>
      <c r="C76" s="10">
        <f t="shared" si="40"/>
        <v>248.98222222222216</v>
      </c>
      <c r="D76" s="10">
        <f t="shared" si="40"/>
        <v>212.72148148148148</v>
      </c>
      <c r="E76" s="10">
        <f t="shared" si="40"/>
        <v>529.54814814814813</v>
      </c>
      <c r="F76" s="10">
        <f t="shared" si="40"/>
        <v>616.46370370370357</v>
      </c>
      <c r="G76" s="10">
        <f t="shared" si="40"/>
        <v>1169.8444444444444</v>
      </c>
      <c r="H76" s="10">
        <f t="shared" si="40"/>
        <v>884.4222222222221</v>
      </c>
      <c r="I76" s="10">
        <f t="shared" si="40"/>
        <v>0</v>
      </c>
      <c r="K76" s="10">
        <f t="shared" si="37"/>
        <v>3781.8355555555549</v>
      </c>
      <c r="L76" s="4">
        <f t="shared" si="38"/>
        <v>9.3467948426047651E-2</v>
      </c>
    </row>
    <row r="77" spans="1:12" x14ac:dyDescent="0.25">
      <c r="B77" s="10">
        <f t="shared" ref="B77:I77" si="41">+($B66*B$62)+($C66*B$63)+($D66*B$64)+($E66*B$65)+($F66*B$66)+($G66*B$67)+($H66*B$68)+($I66*B$69)</f>
        <v>108.97925925925924</v>
      </c>
      <c r="C77" s="10">
        <f t="shared" si="41"/>
        <v>226.12592592592588</v>
      </c>
      <c r="D77" s="10">
        <f t="shared" si="41"/>
        <v>194.53481481481478</v>
      </c>
      <c r="E77" s="10">
        <f t="shared" si="41"/>
        <v>481.34074074074067</v>
      </c>
      <c r="F77" s="10">
        <f t="shared" si="41"/>
        <v>576.90814814814814</v>
      </c>
      <c r="G77" s="10">
        <f t="shared" si="41"/>
        <v>1105.2814814814815</v>
      </c>
      <c r="H77" s="10">
        <f t="shared" si="41"/>
        <v>823.05925925925919</v>
      </c>
      <c r="I77" s="10">
        <f t="shared" si="41"/>
        <v>0</v>
      </c>
      <c r="K77" s="10">
        <f t="shared" si="37"/>
        <v>3516.2296296296295</v>
      </c>
      <c r="L77" s="4">
        <f t="shared" si="38"/>
        <v>8.6903506207075987E-2</v>
      </c>
    </row>
    <row r="78" spans="1:12" x14ac:dyDescent="0.25">
      <c r="B78" s="10">
        <f t="shared" ref="B78:I78" si="42">+($B67*B$62)+($C67*B$63)+($D67*B$64)+($E67*B$65)+($F67*B$66)+($G67*B$67)+($H67*B$68)+($I67*B$69)</f>
        <v>51.171851851851855</v>
      </c>
      <c r="C78" s="10">
        <f t="shared" si="42"/>
        <v>105.13629629629629</v>
      </c>
      <c r="D78" s="10">
        <f t="shared" si="42"/>
        <v>89.711111111111109</v>
      </c>
      <c r="E78" s="10">
        <f t="shared" si="42"/>
        <v>221.19851851851854</v>
      </c>
      <c r="F78" s="10">
        <f t="shared" si="42"/>
        <v>262.74518518518522</v>
      </c>
      <c r="G78" s="10">
        <f t="shared" si="42"/>
        <v>517.17481481481479</v>
      </c>
      <c r="H78" s="10">
        <f t="shared" si="42"/>
        <v>385.7081481481481</v>
      </c>
      <c r="I78" s="10">
        <f t="shared" si="42"/>
        <v>0</v>
      </c>
      <c r="K78" s="10">
        <f t="shared" si="37"/>
        <v>1632.8459259259262</v>
      </c>
      <c r="L78" s="4">
        <f t="shared" si="38"/>
        <v>4.0355736401052125E-2</v>
      </c>
    </row>
    <row r="79" spans="1:12" x14ac:dyDescent="0.25">
      <c r="B79" s="10">
        <f t="shared" ref="B79:I79" si="43">+($B68*B$62)+($C68*B$63)+($D68*B$64)+($E68*B$65)+($F68*B$66)+($G68*B$67)+($H68*B$68)+($I68*B$69)</f>
        <v>64.112098765432108</v>
      </c>
      <c r="C79" s="10">
        <f t="shared" si="43"/>
        <v>131.53629629629629</v>
      </c>
      <c r="D79" s="10">
        <f t="shared" si="43"/>
        <v>111.67851851851852</v>
      </c>
      <c r="E79" s="10">
        <f t="shared" si="43"/>
        <v>275.77037037037036</v>
      </c>
      <c r="F79" s="10">
        <f t="shared" si="43"/>
        <v>322.12888888888881</v>
      </c>
      <c r="G79" s="10">
        <f t="shared" si="43"/>
        <v>636.95555555555541</v>
      </c>
      <c r="H79" s="10">
        <f t="shared" si="43"/>
        <v>478.82222222222219</v>
      </c>
      <c r="I79" s="10">
        <f t="shared" si="43"/>
        <v>0</v>
      </c>
      <c r="K79" s="10">
        <f t="shared" si="37"/>
        <v>2021.0039506172839</v>
      </c>
      <c r="L79" s="4">
        <f t="shared" si="38"/>
        <v>4.994904993889545E-2</v>
      </c>
    </row>
    <row r="80" spans="1:12" x14ac:dyDescent="0.25">
      <c r="B80" s="10">
        <f t="shared" ref="B80:I80" si="44">+($B69*B$62)+($C69*B$63)+($D69*B$64)+($E69*B$65)+($F69*B$66)+($G69*B$67)+($H69*B$68)+($I69*B$69)</f>
        <v>0</v>
      </c>
      <c r="C80" s="10">
        <f t="shared" si="44"/>
        <v>0</v>
      </c>
      <c r="D80" s="10">
        <f t="shared" si="44"/>
        <v>0</v>
      </c>
      <c r="E80" s="10">
        <f t="shared" si="44"/>
        <v>0</v>
      </c>
      <c r="F80" s="10">
        <f t="shared" si="44"/>
        <v>0</v>
      </c>
      <c r="G80" s="10">
        <f t="shared" si="44"/>
        <v>0</v>
      </c>
      <c r="H80" s="10">
        <f t="shared" si="44"/>
        <v>0</v>
      </c>
      <c r="I80" s="10">
        <f t="shared" si="44"/>
        <v>0</v>
      </c>
      <c r="K80" s="10">
        <f t="shared" si="37"/>
        <v>0</v>
      </c>
      <c r="L80" s="4">
        <f t="shared" si="38"/>
        <v>0</v>
      </c>
    </row>
    <row r="81" spans="1:12" x14ac:dyDescent="0.25">
      <c r="J81" s="7" t="s">
        <v>8</v>
      </c>
      <c r="K81" s="21">
        <f>+SUM(K73:K80)</f>
        <v>40461.309135802461</v>
      </c>
      <c r="L81" s="21">
        <f>+SUM(L73:L80)</f>
        <v>1.0000000000000002</v>
      </c>
    </row>
    <row r="84" spans="1:12" x14ac:dyDescent="0.25">
      <c r="A84" s="19" t="s">
        <v>23</v>
      </c>
      <c r="B84" s="10">
        <f>+($B73*B$73)+($C73*B$74)+($D73*B$75)+($E73*B$76)+($F73*B$77)+($G73*B$78)+($H73*B$79)+($I73*B$80)</f>
        <v>1604747.4791747597</v>
      </c>
      <c r="C84" s="10">
        <f t="shared" ref="C84:I84" si="45">+($B73*C$73)+($C73*C$74)+($D73*C$75)+($E73*C$76)+($F73*C$77)+($G73*C$78)+($H73*C$79)+($I73*C$80)</f>
        <v>3310726.3843840873</v>
      </c>
      <c r="D84" s="10">
        <f t="shared" si="45"/>
        <v>2823832.2355116596</v>
      </c>
      <c r="E84" s="10">
        <f t="shared" si="45"/>
        <v>6987189.5539862812</v>
      </c>
      <c r="F84" s="10">
        <f t="shared" si="45"/>
        <v>8207271.8002633722</v>
      </c>
      <c r="G84" s="10">
        <f t="shared" si="45"/>
        <v>15950446.306008227</v>
      </c>
      <c r="H84" s="10">
        <f t="shared" si="45"/>
        <v>11977488.140543208</v>
      </c>
      <c r="I84" s="10">
        <f t="shared" si="45"/>
        <v>0</v>
      </c>
      <c r="K84" s="10">
        <f>+SUM(B84:I84)</f>
        <v>50861701.899871595</v>
      </c>
      <c r="L84" s="4">
        <f>+K84/$K$92</f>
        <v>0.36698954486756963</v>
      </c>
    </row>
    <row r="85" spans="1:12" x14ac:dyDescent="0.25">
      <c r="B85" s="10">
        <f t="shared" ref="B85:I85" si="46">+($B74*B$73)+($C74*B$74)+($D74*B$75)+($E74*B$76)+($F74*B$77)+($G74*B$78)+($H74*B$79)+($I74*B$80)</f>
        <v>741112.5053037036</v>
      </c>
      <c r="C85" s="10">
        <f t="shared" si="46"/>
        <v>1528992.7148839503</v>
      </c>
      <c r="D85" s="10">
        <f t="shared" si="46"/>
        <v>1304132.1001327843</v>
      </c>
      <c r="E85" s="10">
        <f t="shared" si="46"/>
        <v>3226925.2759286687</v>
      </c>
      <c r="F85" s="10">
        <f t="shared" si="46"/>
        <v>3790327.4496899857</v>
      </c>
      <c r="G85" s="10">
        <f t="shared" si="46"/>
        <v>7366066.2585349791</v>
      </c>
      <c r="H85" s="10">
        <f t="shared" si="46"/>
        <v>5531389.472098764</v>
      </c>
      <c r="I85" s="10">
        <f t="shared" si="46"/>
        <v>0</v>
      </c>
      <c r="K85" s="10">
        <f t="shared" ref="K85:K91" si="47">+SUM(B85:I85)</f>
        <v>23488945.776572835</v>
      </c>
      <c r="L85" s="4">
        <f t="shared" ref="L85:L91" si="48">+K85/$K$92</f>
        <v>0.16948307268470009</v>
      </c>
    </row>
    <row r="86" spans="1:12" x14ac:dyDescent="0.25">
      <c r="B86" s="10">
        <f t="shared" ref="B86:I86" si="49">+($B75*B$73)+($C75*B$74)+($D75*B$75)+($E75*B$76)+($F75*B$77)+($G75*B$78)+($H75*B$79)+($I75*B$80)</f>
        <v>843994.88416351157</v>
      </c>
      <c r="C86" s="10">
        <f t="shared" si="49"/>
        <v>1741258.4631550065</v>
      </c>
      <c r="D86" s="10">
        <f t="shared" si="49"/>
        <v>1485199.6379807955</v>
      </c>
      <c r="E86" s="10">
        <f t="shared" si="49"/>
        <v>3674947.2506227707</v>
      </c>
      <c r="F86" s="10">
        <f t="shared" si="49"/>
        <v>4316732.0636159116</v>
      </c>
      <c r="G86" s="10">
        <f t="shared" si="49"/>
        <v>8388985.7100576125</v>
      </c>
      <c r="H86" s="10">
        <f t="shared" si="49"/>
        <v>6299421.6676543197</v>
      </c>
      <c r="I86" s="10">
        <f t="shared" si="49"/>
        <v>0</v>
      </c>
      <c r="K86" s="10">
        <f t="shared" si="47"/>
        <v>26750539.677249931</v>
      </c>
      <c r="L86" s="4">
        <f t="shared" si="48"/>
        <v>0.19301690691440665</v>
      </c>
    </row>
    <row r="87" spans="1:12" x14ac:dyDescent="0.25">
      <c r="B87" s="10">
        <f t="shared" ref="B87:I87" si="50">+($B76*B$73)+($C76*B$74)+($D76*B$75)+($E76*B$76)+($F76*B$77)+($G76*B$78)+($H76*B$79)+($I76*B$80)</f>
        <v>410600.32860137173</v>
      </c>
      <c r="C87" s="10">
        <f t="shared" si="50"/>
        <v>847149.99876872404</v>
      </c>
      <c r="D87" s="10">
        <f t="shared" si="50"/>
        <v>722587.22475939628</v>
      </c>
      <c r="E87" s="10">
        <f t="shared" si="50"/>
        <v>1787998.1934595336</v>
      </c>
      <c r="F87" s="10">
        <f t="shared" si="50"/>
        <v>2100214.2987303152</v>
      </c>
      <c r="G87" s="10">
        <f t="shared" si="50"/>
        <v>4080973.170425239</v>
      </c>
      <c r="H87" s="10">
        <f t="shared" si="50"/>
        <v>3064532.3777997256</v>
      </c>
      <c r="I87" s="10">
        <f t="shared" si="50"/>
        <v>0</v>
      </c>
      <c r="K87" s="10">
        <f t="shared" si="47"/>
        <v>13014055.592544304</v>
      </c>
      <c r="L87" s="4">
        <f t="shared" si="48"/>
        <v>9.3902133833259335E-2</v>
      </c>
    </row>
    <row r="88" spans="1:12" x14ac:dyDescent="0.25">
      <c r="B88" s="10">
        <f t="shared" ref="B88:I88" si="51">+($B77*B$73)+($C77*B$74)+($D77*B$75)+($E77*B$76)+($F77*B$77)+($G77*B$78)+($H77*B$79)+($I77*B$80)</f>
        <v>378667.08372382255</v>
      </c>
      <c r="C88" s="10">
        <f t="shared" si="51"/>
        <v>781254.03176954715</v>
      </c>
      <c r="D88" s="10">
        <f t="shared" si="51"/>
        <v>666399.15740576119</v>
      </c>
      <c r="E88" s="10">
        <f t="shared" si="51"/>
        <v>1648919.4712208502</v>
      </c>
      <c r="F88" s="10">
        <f t="shared" si="51"/>
        <v>1937124.9819895744</v>
      </c>
      <c r="G88" s="10">
        <f t="shared" si="51"/>
        <v>3764300.6199286683</v>
      </c>
      <c r="H88" s="10">
        <f t="shared" si="51"/>
        <v>2826519.5898710559</v>
      </c>
      <c r="I88" s="10">
        <f t="shared" si="51"/>
        <v>0</v>
      </c>
      <c r="K88" s="10">
        <f t="shared" si="47"/>
        <v>12003184.935909281</v>
      </c>
      <c r="L88" s="4">
        <f t="shared" si="48"/>
        <v>8.6608257530637917E-2</v>
      </c>
    </row>
    <row r="89" spans="1:12" x14ac:dyDescent="0.25">
      <c r="B89" s="10">
        <f t="shared" ref="B89:I89" si="52">+($B78*B$73)+($C78*B$74)+($D78*B$75)+($E78*B$76)+($F78*B$77)+($G78*B$78)+($H78*B$79)+($I78*B$80)</f>
        <v>175567.45587197074</v>
      </c>
      <c r="C89" s="10">
        <f t="shared" si="52"/>
        <v>362208.27093552815</v>
      </c>
      <c r="D89" s="10">
        <f t="shared" si="52"/>
        <v>308945.97604828526</v>
      </c>
      <c r="E89" s="10">
        <f t="shared" si="52"/>
        <v>764433.68771906733</v>
      </c>
      <c r="F89" s="10">
        <f t="shared" si="52"/>
        <v>897996.19356049376</v>
      </c>
      <c r="G89" s="10">
        <f t="shared" si="52"/>
        <v>1745258.6849251029</v>
      </c>
      <c r="H89" s="10">
        <f t="shared" si="52"/>
        <v>1310487.3831308642</v>
      </c>
      <c r="I89" s="10">
        <f t="shared" si="52"/>
        <v>0</v>
      </c>
      <c r="K89" s="10">
        <f t="shared" si="47"/>
        <v>5564897.6521913121</v>
      </c>
      <c r="L89" s="4">
        <f t="shared" si="48"/>
        <v>4.0153183639681789E-2</v>
      </c>
    </row>
    <row r="90" spans="1:12" x14ac:dyDescent="0.25">
      <c r="B90" s="10">
        <f t="shared" ref="B90:I90" si="53">+($B79*B$73)+($C79*B$74)+($D79*B$75)+($E79*B$76)+($F79*B$77)+($G79*B$78)+($H79*B$79)+($I79*B$80)</f>
        <v>217967.10481426612</v>
      </c>
      <c r="C90" s="10">
        <f t="shared" si="53"/>
        <v>449678.31303008681</v>
      </c>
      <c r="D90" s="10">
        <f t="shared" si="53"/>
        <v>383543.83144545031</v>
      </c>
      <c r="E90" s="10">
        <f t="shared" si="53"/>
        <v>949019.95130864182</v>
      </c>
      <c r="F90" s="10">
        <f t="shared" si="53"/>
        <v>1114742.2628499311</v>
      </c>
      <c r="G90" s="10">
        <f t="shared" si="53"/>
        <v>2166535.0496460903</v>
      </c>
      <c r="H90" s="10">
        <f t="shared" si="53"/>
        <v>1626879.7628203016</v>
      </c>
      <c r="I90" s="10">
        <f t="shared" si="53"/>
        <v>0</v>
      </c>
      <c r="K90" s="10">
        <f t="shared" si="47"/>
        <v>6908366.2759147678</v>
      </c>
      <c r="L90" s="4">
        <f t="shared" si="48"/>
        <v>4.984690052974472E-2</v>
      </c>
    </row>
    <row r="91" spans="1:12" x14ac:dyDescent="0.25">
      <c r="B91" s="10">
        <f t="shared" ref="B91:I91" si="54">+($B80*B$73)+($C80*B$74)+($D80*B$75)+($E80*B$76)+($F80*B$77)+($G80*B$78)+($H80*B$79)+($I80*B$80)</f>
        <v>0</v>
      </c>
      <c r="C91" s="10">
        <f t="shared" si="54"/>
        <v>0</v>
      </c>
      <c r="D91" s="10">
        <f t="shared" si="54"/>
        <v>0</v>
      </c>
      <c r="E91" s="10">
        <f t="shared" si="54"/>
        <v>0</v>
      </c>
      <c r="F91" s="10">
        <f t="shared" si="54"/>
        <v>0</v>
      </c>
      <c r="G91" s="10">
        <f t="shared" si="54"/>
        <v>0</v>
      </c>
      <c r="H91" s="10">
        <f t="shared" si="54"/>
        <v>0</v>
      </c>
      <c r="I91" s="10">
        <f t="shared" si="54"/>
        <v>0</v>
      </c>
      <c r="K91" s="10">
        <f t="shared" si="47"/>
        <v>0</v>
      </c>
      <c r="L91" s="4">
        <f t="shared" si="48"/>
        <v>0</v>
      </c>
    </row>
    <row r="92" spans="1:12" x14ac:dyDescent="0.25">
      <c r="J92" s="7" t="s">
        <v>8</v>
      </c>
      <c r="K92" s="21">
        <f>+SUM(K84:K91)</f>
        <v>138591691.81025401</v>
      </c>
      <c r="L92" s="21">
        <f>+SUM(L84:L91)</f>
        <v>1</v>
      </c>
    </row>
    <row r="95" spans="1:12" x14ac:dyDescent="0.25">
      <c r="A95" s="19" t="s">
        <v>24</v>
      </c>
      <c r="B95" s="10">
        <f>+($B84*B$84)+($C84*B$85)+($D84*B$86)+($E84*B$87)+($F84*B$88)+($G84*B$89)+($H84*B$90)+($I84*B$91)</f>
        <v>18799978853242.648</v>
      </c>
      <c r="C95" s="10">
        <f t="shared" ref="C95:I95" si="55">+($B84*C$84)+($C84*C$85)+($D84*C$86)+($E84*C$87)+($F84*C$88)+($G84*C$89)+($H84*C$90)+($I84*C$91)</f>
        <v>38786540165256.836</v>
      </c>
      <c r="D95" s="10">
        <f t="shared" si="55"/>
        <v>33083007643992.25</v>
      </c>
      <c r="E95" s="10">
        <f t="shared" si="55"/>
        <v>81859722264190.047</v>
      </c>
      <c r="F95" s="10">
        <f t="shared" si="55"/>
        <v>96157421927747.578</v>
      </c>
      <c r="G95" s="10">
        <f t="shared" si="55"/>
        <v>186869030923187.13</v>
      </c>
      <c r="H95" s="10">
        <f t="shared" si="55"/>
        <v>140321545783622.61</v>
      </c>
      <c r="I95" s="10">
        <f t="shared" si="55"/>
        <v>0</v>
      </c>
      <c r="K95" s="10">
        <f>+SUM(B95:I95)</f>
        <v>595877247561239.13</v>
      </c>
      <c r="L95" s="4">
        <f>+K95/$K$103</f>
        <v>0.36698905664407216</v>
      </c>
    </row>
    <row r="96" spans="1:12" x14ac:dyDescent="0.25">
      <c r="B96" s="10">
        <f t="shared" ref="B96:I96" si="56">+($B85*B$84)+($C85*B$85)+($D85*B$86)+($E85*B$87)+($F85*B$88)+($G85*B$89)+($H85*B$90)+($I85*B$91)</f>
        <v>8682286149004.9277</v>
      </c>
      <c r="C96" s="10">
        <f t="shared" si="56"/>
        <v>17912564858655.547</v>
      </c>
      <c r="D96" s="10">
        <f t="shared" si="56"/>
        <v>15278535225592.881</v>
      </c>
      <c r="E96" s="10">
        <f t="shared" si="56"/>
        <v>37804804928949.57</v>
      </c>
      <c r="F96" s="10">
        <f t="shared" si="56"/>
        <v>44407829351701.641</v>
      </c>
      <c r="G96" s="10">
        <f t="shared" si="56"/>
        <v>86300650139871.688</v>
      </c>
      <c r="H96" s="10">
        <f t="shared" si="56"/>
        <v>64803892723117.43</v>
      </c>
      <c r="I96" s="10">
        <f t="shared" si="56"/>
        <v>0</v>
      </c>
      <c r="K96" s="10">
        <f t="shared" ref="K96:K102" si="57">+SUM(B96:I96)</f>
        <v>275190563376893.69</v>
      </c>
      <c r="L96" s="4">
        <f t="shared" ref="L96:L102" si="58">+K96/$K$103</f>
        <v>0.1694844461075985</v>
      </c>
    </row>
    <row r="97" spans="1:12" x14ac:dyDescent="0.25">
      <c r="B97" s="10">
        <f t="shared" ref="B97:I97" si="59">+($B86*B$84)+($C86*B$85)+($D86*B$86)+($E86*B$87)+($F86*B$88)+($G86*B$89)+($H86*B$90)+($I86*B$91)</f>
        <v>9887806453034.1367</v>
      </c>
      <c r="C97" s="10">
        <f t="shared" si="59"/>
        <v>20399693280415.977</v>
      </c>
      <c r="D97" s="10">
        <f t="shared" si="59"/>
        <v>17399933227050.711</v>
      </c>
      <c r="E97" s="10">
        <f t="shared" si="59"/>
        <v>43053936234932.242</v>
      </c>
      <c r="F97" s="10">
        <f t="shared" si="59"/>
        <v>50573779144140.969</v>
      </c>
      <c r="G97" s="10">
        <f t="shared" si="59"/>
        <v>98283345154152.516</v>
      </c>
      <c r="H97" s="10">
        <f t="shared" si="59"/>
        <v>73801800364483.234</v>
      </c>
      <c r="I97" s="10">
        <f t="shared" si="59"/>
        <v>0</v>
      </c>
      <c r="K97" s="10">
        <f t="shared" si="57"/>
        <v>313400293858209.81</v>
      </c>
      <c r="L97" s="4">
        <f t="shared" si="58"/>
        <v>0.19301706629296872</v>
      </c>
    </row>
    <row r="98" spans="1:12" x14ac:dyDescent="0.25">
      <c r="B98" s="10">
        <f t="shared" ref="B98:I98" si="60">+($B87*B$84)+($C87*B$85)+($D87*B$86)+($E87*B$87)+($F87*B$88)+($G87*B$89)+($H87*B$90)+($I87*B$91)</f>
        <v>4810491217766.0781</v>
      </c>
      <c r="C98" s="10">
        <f t="shared" si="60"/>
        <v>9924602179868.5527</v>
      </c>
      <c r="D98" s="10">
        <f t="shared" si="60"/>
        <v>8465196656126.1641</v>
      </c>
      <c r="E98" s="10">
        <f t="shared" si="60"/>
        <v>20946059534202.664</v>
      </c>
      <c r="F98" s="10">
        <f t="shared" si="60"/>
        <v>24604518922404.574</v>
      </c>
      <c r="G98" s="10">
        <f t="shared" si="60"/>
        <v>47815576738090.617</v>
      </c>
      <c r="H98" s="10">
        <f t="shared" si="60"/>
        <v>35905123543503.906</v>
      </c>
      <c r="I98" s="10">
        <f t="shared" si="60"/>
        <v>0</v>
      </c>
      <c r="K98" s="10">
        <f t="shared" si="57"/>
        <v>152471568791962.56</v>
      </c>
      <c r="L98" s="4">
        <f t="shared" si="58"/>
        <v>9.3904235184367357E-2</v>
      </c>
    </row>
    <row r="99" spans="1:12" x14ac:dyDescent="0.25">
      <c r="B99" s="10">
        <f t="shared" ref="B99:I99" si="61">+($B88*B$84)+($C88*B$85)+($D88*B$86)+($E88*B$87)+($F88*B$88)+($G88*B$89)+($H88*B$90)+($I88*B$91)</f>
        <v>4436648979619.1426</v>
      </c>
      <c r="C99" s="10">
        <f t="shared" si="61"/>
        <v>9153322210684.6797</v>
      </c>
      <c r="D99" s="10">
        <f t="shared" si="61"/>
        <v>7807332848731.5938</v>
      </c>
      <c r="E99" s="10">
        <f t="shared" si="61"/>
        <v>19318258650019.18</v>
      </c>
      <c r="F99" s="10">
        <f t="shared" si="61"/>
        <v>22692404808148.5</v>
      </c>
      <c r="G99" s="10">
        <f t="shared" si="61"/>
        <v>44099639960616.109</v>
      </c>
      <c r="H99" s="10">
        <f t="shared" si="61"/>
        <v>33114794928616.805</v>
      </c>
      <c r="I99" s="10">
        <f t="shared" si="61"/>
        <v>0</v>
      </c>
      <c r="K99" s="10">
        <f t="shared" si="57"/>
        <v>140622402386436</v>
      </c>
      <c r="L99" s="4">
        <f t="shared" si="58"/>
        <v>8.6606567050569516E-2</v>
      </c>
    </row>
    <row r="100" spans="1:12" x14ac:dyDescent="0.25">
      <c r="B100" s="10">
        <f t="shared" ref="B100:I100" si="62">+($B89*B$84)+($C89*B$85)+($D89*B$86)+($E89*B$87)+($F89*B$88)+($G89*B$89)+($H89*B$90)+($I89*B$91)</f>
        <v>2056899425747.5515</v>
      </c>
      <c r="C100" s="10">
        <f t="shared" si="62"/>
        <v>4243622442015.6743</v>
      </c>
      <c r="D100" s="10">
        <f t="shared" si="62"/>
        <v>3619600849762.8652</v>
      </c>
      <c r="E100" s="10">
        <f t="shared" si="62"/>
        <v>8956244949966.3457</v>
      </c>
      <c r="F100" s="10">
        <f t="shared" si="62"/>
        <v>10520551530591.463</v>
      </c>
      <c r="G100" s="10">
        <f t="shared" si="62"/>
        <v>20445278502560.289</v>
      </c>
      <c r="H100" s="10">
        <f t="shared" si="62"/>
        <v>15352533622150.084</v>
      </c>
      <c r="I100" s="10">
        <f t="shared" si="62"/>
        <v>0</v>
      </c>
      <c r="K100" s="10">
        <f t="shared" si="57"/>
        <v>65194731322794.273</v>
      </c>
      <c r="L100" s="4">
        <f t="shared" si="58"/>
        <v>4.0152150538114197E-2</v>
      </c>
    </row>
    <row r="101" spans="1:12" x14ac:dyDescent="0.25">
      <c r="B101" s="10">
        <f t="shared" ref="B101:I101" si="63">+($B90*B$84)+($C90*B$85)+($D90*B$86)+($E90*B$87)+($F90*B$88)+($G90*B$89)+($H90*B$90)+($I90*B$91)</f>
        <v>2553516838876.9604</v>
      </c>
      <c r="C101" s="10">
        <f t="shared" si="63"/>
        <v>5268201851315.375</v>
      </c>
      <c r="D101" s="10">
        <f t="shared" si="63"/>
        <v>4493516599858.4082</v>
      </c>
      <c r="E101" s="10">
        <f t="shared" si="63"/>
        <v>11118639053061.664</v>
      </c>
      <c r="F101" s="10">
        <f t="shared" si="63"/>
        <v>13060631494491.666</v>
      </c>
      <c r="G101" s="10">
        <f t="shared" si="63"/>
        <v>25381582661693.594</v>
      </c>
      <c r="H101" s="10">
        <f t="shared" si="63"/>
        <v>19059246443681.805</v>
      </c>
      <c r="I101" s="10">
        <f t="shared" si="63"/>
        <v>0</v>
      </c>
      <c r="K101" s="10">
        <f t="shared" si="57"/>
        <v>80935334942979.469</v>
      </c>
      <c r="L101" s="4">
        <f t="shared" si="58"/>
        <v>4.9846478182309674E-2</v>
      </c>
    </row>
    <row r="102" spans="1:12" x14ac:dyDescent="0.25">
      <c r="B102" s="10">
        <f t="shared" ref="B102:I102" si="64">+($B91*B$84)+($C91*B$85)+($D91*B$86)+($E91*B$87)+($F91*B$88)+($G91*B$89)+($H91*B$90)+($I91*B$91)</f>
        <v>0</v>
      </c>
      <c r="C102" s="10">
        <f t="shared" si="64"/>
        <v>0</v>
      </c>
      <c r="D102" s="10">
        <f t="shared" si="64"/>
        <v>0</v>
      </c>
      <c r="E102" s="10">
        <f t="shared" si="64"/>
        <v>0</v>
      </c>
      <c r="F102" s="10">
        <f t="shared" si="64"/>
        <v>0</v>
      </c>
      <c r="G102" s="10">
        <f t="shared" si="64"/>
        <v>0</v>
      </c>
      <c r="H102" s="10">
        <f t="shared" si="64"/>
        <v>0</v>
      </c>
      <c r="I102" s="10">
        <f t="shared" si="64"/>
        <v>0</v>
      </c>
      <c r="K102" s="10">
        <f t="shared" si="57"/>
        <v>0</v>
      </c>
      <c r="L102" s="4">
        <f t="shared" si="58"/>
        <v>0</v>
      </c>
    </row>
    <row r="103" spans="1:12" x14ac:dyDescent="0.25">
      <c r="J103" s="7" t="s">
        <v>8</v>
      </c>
      <c r="K103" s="21">
        <f>+SUM(K95:K102)</f>
        <v>1623692142240514.8</v>
      </c>
      <c r="L103" s="21">
        <f>+SUM(L95:L102)</f>
        <v>1</v>
      </c>
    </row>
    <row r="106" spans="1:12" x14ac:dyDescent="0.25">
      <c r="A106" s="19" t="s">
        <v>25</v>
      </c>
      <c r="B106" s="10">
        <f>+($B95*B$95)+($C95*B$96)+($D95*B$97)+($E95*B$98)+($F95*B$99)+($G95*B$100)+($H95*B$101)+($I95*B$102)</f>
        <v>2.5803998571258823E+27</v>
      </c>
      <c r="C106" s="10">
        <f t="shared" ref="C106:I106" si="65">+($B95*C$95)+($C95*C$96)+($D95*C$97)+($E95*C$98)+($F95*C$99)+($G95*C$100)+($H95*C$101)+($I95*C$102)</f>
        <v>5.3236646444815045E+27</v>
      </c>
      <c r="D106" s="10">
        <f t="shared" si="65"/>
        <v>4.5408236327264585E+27</v>
      </c>
      <c r="E106" s="10">
        <f t="shared" si="65"/>
        <v>1.1235694331244649E+28</v>
      </c>
      <c r="F106" s="10">
        <f t="shared" si="65"/>
        <v>1.3198131776277669E+28</v>
      </c>
      <c r="G106" s="10">
        <f t="shared" si="65"/>
        <v>2.564879593412037E+28</v>
      </c>
      <c r="H106" s="10">
        <f t="shared" si="65"/>
        <v>1.9259899158724985E+28</v>
      </c>
      <c r="I106" s="10">
        <f t="shared" si="65"/>
        <v>0</v>
      </c>
      <c r="K106" s="10">
        <f>+SUM(B106:I106)</f>
        <v>8.1787409334701505E+28</v>
      </c>
      <c r="L106" s="4">
        <f>+K106/$K$114</f>
        <v>0.36698905664331838</v>
      </c>
    </row>
    <row r="107" spans="1:12" x14ac:dyDescent="0.25">
      <c r="B107" s="10">
        <f t="shared" ref="B107:I107" si="66">+($B96*B$95)+($C96*B$96)+($D96*B$97)+($E96*B$98)+($F96*B$99)+($G96*B$100)+($H96*B$101)+($I96*B$102)</f>
        <v>1.1916912308490768E+27</v>
      </c>
      <c r="C107" s="10">
        <f t="shared" si="66"/>
        <v>2.458597436087357E+27</v>
      </c>
      <c r="D107" s="10">
        <f t="shared" si="66"/>
        <v>2.0970624723175943E+27</v>
      </c>
      <c r="E107" s="10">
        <f t="shared" si="66"/>
        <v>5.1889161170387316E+27</v>
      </c>
      <c r="F107" s="10">
        <f t="shared" si="66"/>
        <v>6.0952173198842985E+27</v>
      </c>
      <c r="G107" s="10">
        <f t="shared" si="66"/>
        <v>1.1845235966868058E+28</v>
      </c>
      <c r="H107" s="10">
        <f t="shared" si="66"/>
        <v>8.8946884999654485E+27</v>
      </c>
      <c r="I107" s="10">
        <f t="shared" si="66"/>
        <v>0</v>
      </c>
      <c r="K107" s="10">
        <f t="shared" ref="K107:K113" si="67">+SUM(B107:I107)</f>
        <v>3.7771409043010562E+28</v>
      </c>
      <c r="L107" s="4">
        <f t="shared" ref="L107:L113" si="68">+K107/$K$114</f>
        <v>0.16948444614569771</v>
      </c>
    </row>
    <row r="108" spans="1:12" x14ac:dyDescent="0.25">
      <c r="B108" s="10">
        <f t="shared" ref="B108:I108" si="69">+($B97*B$95)+($C97*B$96)+($D97*B$97)+($E97*B$98)+($F97*B$99)+($G97*B$100)+($H97*B$101)+($I97*B$102)</f>
        <v>1.3571554826413054E+27</v>
      </c>
      <c r="C108" s="10">
        <f t="shared" si="69"/>
        <v>2.7999694078611477E+27</v>
      </c>
      <c r="D108" s="10">
        <f t="shared" si="69"/>
        <v>2.3882359440703088E+27</v>
      </c>
      <c r="E108" s="10">
        <f t="shared" si="69"/>
        <v>5.909388082169088E+27</v>
      </c>
      <c r="F108" s="10">
        <f t="shared" si="69"/>
        <v>6.9415276284925989E+27</v>
      </c>
      <c r="G108" s="10">
        <f t="shared" si="69"/>
        <v>1.348992634959727E+28</v>
      </c>
      <c r="H108" s="10">
        <f t="shared" si="69"/>
        <v>1.0129700505989108E+28</v>
      </c>
      <c r="I108" s="10">
        <f t="shared" si="69"/>
        <v>0</v>
      </c>
      <c r="K108" s="10">
        <f t="shared" si="67"/>
        <v>4.3015903400820823E+28</v>
      </c>
      <c r="L108" s="4">
        <f t="shared" si="68"/>
        <v>0.19301706629591656</v>
      </c>
    </row>
    <row r="109" spans="1:12" x14ac:dyDescent="0.25">
      <c r="B109" s="10">
        <f t="shared" ref="B109:I109" si="70">+($B98*B$95)+($C98*B$96)+($D98*B$97)+($E98*B$98)+($F98*B$99)+($G98*B$100)+($H98*B$101)+($I98*B$102)</f>
        <v>6.6026621444287073E+26</v>
      </c>
      <c r="C109" s="10">
        <f t="shared" si="70"/>
        <v>1.3622058969148657E+27</v>
      </c>
      <c r="D109" s="10">
        <f t="shared" si="70"/>
        <v>1.1618945110981539E+27</v>
      </c>
      <c r="E109" s="10">
        <f t="shared" si="70"/>
        <v>2.8749611585357564E+27</v>
      </c>
      <c r="F109" s="10">
        <f t="shared" si="70"/>
        <v>3.3771047078522219E+27</v>
      </c>
      <c r="G109" s="10">
        <f t="shared" si="70"/>
        <v>6.5629492846515806E+27</v>
      </c>
      <c r="H109" s="10">
        <f t="shared" si="70"/>
        <v>4.9281744737991605E+27</v>
      </c>
      <c r="I109" s="10">
        <f t="shared" si="70"/>
        <v>0</v>
      </c>
      <c r="K109" s="10">
        <f t="shared" si="67"/>
        <v>2.0927556247294609E+28</v>
      </c>
      <c r="L109" s="4">
        <f t="shared" si="68"/>
        <v>9.3904235230324318E-2</v>
      </c>
    </row>
    <row r="110" spans="1:12" x14ac:dyDescent="0.25">
      <c r="B110" s="10">
        <f t="shared" ref="B110:I110" si="71">+($B99*B$95)+($C99*B$96)+($D99*B$97)+($E99*B$98)+($F99*B$99)+($G99*B$100)+($H99*B$101)+($I99*B$102)</f>
        <v>6.0895432455845378E+26</v>
      </c>
      <c r="C110" s="10">
        <f t="shared" si="71"/>
        <v>1.2563435076945145E+27</v>
      </c>
      <c r="D110" s="10">
        <f t="shared" si="71"/>
        <v>1.0715991091729118E+27</v>
      </c>
      <c r="E110" s="10">
        <f t="shared" si="71"/>
        <v>2.651536595591491E+27</v>
      </c>
      <c r="F110" s="10">
        <f t="shared" si="71"/>
        <v>3.1146565905520251E+27</v>
      </c>
      <c r="G110" s="10">
        <f t="shared" si="71"/>
        <v>6.0529166286641617E+27</v>
      </c>
      <c r="H110" s="10">
        <f t="shared" si="71"/>
        <v>4.5451866116318515E+27</v>
      </c>
      <c r="I110" s="10">
        <f t="shared" si="71"/>
        <v>0</v>
      </c>
      <c r="K110" s="10">
        <f t="shared" si="67"/>
        <v>1.9301193367865411E+28</v>
      </c>
      <c r="L110" s="4">
        <f t="shared" si="68"/>
        <v>8.6606566998299842E-2</v>
      </c>
    </row>
    <row r="111" spans="1:12" x14ac:dyDescent="0.25">
      <c r="B111" s="10">
        <f t="shared" ref="B111:I111" si="72">+($B100*B$95)+($C100*B$96)+($D100*B$97)+($E100*B$98)+($F100*B$99)+($G100*B$100)+($H100*B$101)+($I100*B$102)</f>
        <v>2.8232068932086725E+26</v>
      </c>
      <c r="C111" s="10">
        <f t="shared" si="72"/>
        <v>5.8246037643840495E+26</v>
      </c>
      <c r="D111" s="10">
        <f t="shared" si="72"/>
        <v>4.9681000195981587E+26</v>
      </c>
      <c r="E111" s="10">
        <f t="shared" si="72"/>
        <v>1.2292935762787881E+27</v>
      </c>
      <c r="F111" s="10">
        <f t="shared" si="72"/>
        <v>1.4440032038199647E+27</v>
      </c>
      <c r="G111" s="10">
        <f t="shared" si="72"/>
        <v>2.8062262243482461E+27</v>
      </c>
      <c r="H111" s="10">
        <f t="shared" si="72"/>
        <v>2.1072191550956071E+27</v>
      </c>
      <c r="I111" s="10">
        <f t="shared" si="72"/>
        <v>0</v>
      </c>
      <c r="K111" s="10">
        <f t="shared" si="67"/>
        <v>8.9483332272616941E+27</v>
      </c>
      <c r="L111" s="4">
        <f t="shared" si="68"/>
        <v>4.015215051211421E-2</v>
      </c>
    </row>
    <row r="112" spans="1:12" x14ac:dyDescent="0.25">
      <c r="B112" s="10">
        <f t="shared" ref="B112:I112" si="73">+($B101*B$95)+($C101*B$96)+($D101*B$97)+($E101*B$98)+($F101*B$99)+($G101*B$100)+($H101*B$101)+($I101*B$102)</f>
        <v>3.5048414341215054E+26</v>
      </c>
      <c r="C112" s="10">
        <f t="shared" si="73"/>
        <v>7.2308950009511128E+26</v>
      </c>
      <c r="D112" s="10">
        <f t="shared" si="73"/>
        <v>6.167597153235088E+26</v>
      </c>
      <c r="E112" s="10">
        <f t="shared" si="73"/>
        <v>1.5260939859581333E+27</v>
      </c>
      <c r="F112" s="10">
        <f t="shared" si="73"/>
        <v>1.7926430655602462E+27</v>
      </c>
      <c r="G112" s="10">
        <f t="shared" si="73"/>
        <v>3.4837609557675156E+27</v>
      </c>
      <c r="H112" s="10">
        <f t="shared" si="73"/>
        <v>2.6159857512814984E+27</v>
      </c>
      <c r="I112" s="10">
        <f t="shared" si="73"/>
        <v>0</v>
      </c>
      <c r="K112" s="10">
        <f t="shared" si="67"/>
        <v>1.1108817117398165E+28</v>
      </c>
      <c r="L112" s="4">
        <f t="shared" si="68"/>
        <v>4.984647817432887E-2</v>
      </c>
    </row>
    <row r="113" spans="2:12" x14ac:dyDescent="0.25">
      <c r="B113" s="10">
        <f t="shared" ref="B113:I113" si="74">+($B102*B$95)+($C102*B$96)+($D102*B$97)+($E102*B$98)+($F102*B$99)+($G102*B$100)+($H102*B$101)+($I102*B$102)</f>
        <v>0</v>
      </c>
      <c r="C113" s="10">
        <f t="shared" si="74"/>
        <v>0</v>
      </c>
      <c r="D113" s="10">
        <f t="shared" si="74"/>
        <v>0</v>
      </c>
      <c r="E113" s="10">
        <f t="shared" si="74"/>
        <v>0</v>
      </c>
      <c r="F113" s="10">
        <f t="shared" si="74"/>
        <v>0</v>
      </c>
      <c r="G113" s="10">
        <f t="shared" si="74"/>
        <v>0</v>
      </c>
      <c r="H113" s="10">
        <f t="shared" si="74"/>
        <v>0</v>
      </c>
      <c r="I113" s="10">
        <f t="shared" si="74"/>
        <v>0</v>
      </c>
      <c r="K113" s="10">
        <f t="shared" si="67"/>
        <v>0</v>
      </c>
      <c r="L113" s="4">
        <f t="shared" si="68"/>
        <v>0</v>
      </c>
    </row>
    <row r="114" spans="2:12" x14ac:dyDescent="0.25">
      <c r="J114" s="7" t="s">
        <v>8</v>
      </c>
      <c r="K114" s="21">
        <f>+SUM(K106:K113)</f>
        <v>2.228606217383528E+29</v>
      </c>
      <c r="L114" s="21">
        <f>+SUM(L106:L113)</f>
        <v>0.99999999999999978</v>
      </c>
    </row>
  </sheetData>
  <mergeCells count="1">
    <mergeCell ref="D2:F6"/>
  </mergeCells>
  <conditionalFormatting sqref="J49">
    <cfRule type="cellIs" dxfId="21" priority="2" operator="lessThan">
      <formula>0.1</formula>
    </cfRule>
    <cfRule type="cellIs" dxfId="20" priority="3" operator="lessThan">
      <formula>0.1</formula>
    </cfRule>
  </conditionalFormatting>
  <conditionalFormatting sqref="J12:J18">
    <cfRule type="dataBar" priority="1">
      <dataBar>
        <cfvo type="min"/>
        <cfvo type="max"/>
        <color rgb="FF63C384"/>
      </dataBar>
      <extLst>
        <ext xmlns:x14="http://schemas.microsoft.com/office/spreadsheetml/2009/9/main" uri="{B025F937-C7B1-47D3-B67F-A62EFF666E3E}">
          <x14:id>{6DE7E699-C98B-4B43-9E67-0BE518075B39}</x14:id>
        </ext>
      </extLst>
    </cfRule>
  </conditionalFormatting>
  <pageMargins left="0.7" right="0.7" top="0.75" bottom="0.75" header="0.3" footer="0.3"/>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6DE7E699-C98B-4B43-9E67-0BE518075B39}">
            <x14:dataBar minLength="0" maxLength="100" border="1" negativeBarBorderColorSameAsPositive="0">
              <x14:cfvo type="autoMin"/>
              <x14:cfvo type="autoMax"/>
              <x14:borderColor rgb="FF63C384"/>
              <x14:negativeFillColor rgb="FFFF0000"/>
              <x14:negativeBorderColor rgb="FFFF0000"/>
              <x14:axisColor rgb="FF000000"/>
            </x14:dataBar>
          </x14:cfRule>
          <xm:sqref>J12:J18</xm:sqref>
        </x14:conditionalFormatting>
      </x14:conditionalFormatting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FA995D-6251-4280-8DE5-D0902C62A320}">
  <dimension ref="B2:G90"/>
  <sheetViews>
    <sheetView workbookViewId="0">
      <selection activeCell="K19" sqref="K19"/>
    </sheetView>
  </sheetViews>
  <sheetFormatPr baseColWidth="10" defaultRowHeight="15" x14ac:dyDescent="0.25"/>
  <sheetData>
    <row r="2" spans="2:7" x14ac:dyDescent="0.25">
      <c r="B2" s="47" t="s">
        <v>105</v>
      </c>
      <c r="C2" s="48" t="s">
        <v>106</v>
      </c>
      <c r="D2" s="48"/>
      <c r="E2" s="48"/>
      <c r="F2" s="48"/>
      <c r="G2" s="48"/>
    </row>
    <row r="3" spans="2:7" x14ac:dyDescent="0.25">
      <c r="B3" s="47" t="s">
        <v>107</v>
      </c>
      <c r="C3" s="48" t="s">
        <v>30</v>
      </c>
      <c r="D3" s="48"/>
      <c r="E3" s="48"/>
      <c r="F3" s="48"/>
      <c r="G3" s="48"/>
    </row>
    <row r="4" spans="2:7" x14ac:dyDescent="0.25">
      <c r="B4" s="48"/>
      <c r="C4" s="48"/>
      <c r="D4" s="49">
        <v>3783.9999999999995</v>
      </c>
      <c r="E4" s="48"/>
      <c r="F4" s="48"/>
      <c r="G4" s="48"/>
    </row>
    <row r="5" spans="2:7" x14ac:dyDescent="0.25">
      <c r="B5" s="48" t="s">
        <v>108</v>
      </c>
      <c r="C5" s="49">
        <v>3784</v>
      </c>
      <c r="D5" s="49">
        <v>3767.3999999999996</v>
      </c>
      <c r="E5" s="48">
        <v>3783.9999999999995</v>
      </c>
      <c r="F5" s="50">
        <v>9</v>
      </c>
      <c r="G5" s="48"/>
    </row>
    <row r="6" spans="2:7" x14ac:dyDescent="0.25">
      <c r="B6" s="48" t="s">
        <v>109</v>
      </c>
      <c r="C6" s="51">
        <v>3784</v>
      </c>
      <c r="D6" s="49">
        <v>3750.7999999999997</v>
      </c>
      <c r="E6" s="48">
        <v>3767.3999999999996</v>
      </c>
      <c r="F6" s="52">
        <v>7</v>
      </c>
      <c r="G6" s="48">
        <v>9</v>
      </c>
    </row>
    <row r="7" spans="2:7" x14ac:dyDescent="0.25">
      <c r="B7" s="48" t="s">
        <v>110</v>
      </c>
      <c r="C7" s="51">
        <v>3701</v>
      </c>
      <c r="D7" s="49">
        <v>3734.2</v>
      </c>
      <c r="E7" s="48">
        <v>3750.7999999999997</v>
      </c>
      <c r="F7" s="53">
        <v>5</v>
      </c>
      <c r="G7" s="48">
        <v>1</v>
      </c>
    </row>
    <row r="8" spans="2:7" x14ac:dyDescent="0.25">
      <c r="B8" s="48" t="s">
        <v>111</v>
      </c>
      <c r="C8" s="51">
        <v>3744</v>
      </c>
      <c r="D8" s="49">
        <v>3717.6</v>
      </c>
      <c r="E8" s="48">
        <v>3734.2</v>
      </c>
      <c r="F8" s="54">
        <v>3</v>
      </c>
      <c r="G8" s="48">
        <v>5</v>
      </c>
    </row>
    <row r="9" spans="2:7" x14ac:dyDescent="0.25">
      <c r="B9" s="48" t="s">
        <v>112</v>
      </c>
      <c r="C9" s="49">
        <v>3701</v>
      </c>
      <c r="D9" s="49">
        <v>3701</v>
      </c>
      <c r="E9" s="48">
        <v>3717.6</v>
      </c>
      <c r="F9" s="55">
        <v>1</v>
      </c>
      <c r="G9" s="48"/>
    </row>
    <row r="10" spans="2:7" x14ac:dyDescent="0.25">
      <c r="B10" s="48"/>
      <c r="C10" s="48"/>
      <c r="D10" s="48"/>
      <c r="E10" s="48">
        <v>16.600000000000001</v>
      </c>
      <c r="F10" s="48"/>
      <c r="G10" s="48"/>
    </row>
    <row r="11" spans="2:7" x14ac:dyDescent="0.25">
      <c r="B11" s="48"/>
      <c r="C11" s="48"/>
      <c r="D11" s="48"/>
      <c r="E11" s="48"/>
      <c r="F11" s="48"/>
      <c r="G11" s="48"/>
    </row>
    <row r="12" spans="2:7" x14ac:dyDescent="0.25">
      <c r="B12" s="47" t="s">
        <v>105</v>
      </c>
      <c r="C12" s="48" t="s">
        <v>106</v>
      </c>
      <c r="D12" s="48"/>
      <c r="E12" s="48"/>
      <c r="F12" s="48"/>
      <c r="G12" s="48"/>
    </row>
    <row r="13" spans="2:7" x14ac:dyDescent="0.25">
      <c r="B13" s="47" t="s">
        <v>107</v>
      </c>
      <c r="C13" s="48" t="s">
        <v>113</v>
      </c>
      <c r="D13" s="48"/>
      <c r="E13" s="48"/>
      <c r="F13" s="48"/>
      <c r="G13" s="48"/>
    </row>
    <row r="14" spans="2:7" x14ac:dyDescent="0.25">
      <c r="B14" s="48"/>
      <c r="C14" s="48"/>
      <c r="D14" s="56">
        <v>29.000000000000007</v>
      </c>
      <c r="E14" s="48"/>
      <c r="F14" s="48"/>
      <c r="G14" s="48"/>
    </row>
    <row r="15" spans="2:7" x14ac:dyDescent="0.25">
      <c r="B15" s="48" t="s">
        <v>108</v>
      </c>
      <c r="C15" s="57">
        <v>29</v>
      </c>
      <c r="D15" s="56">
        <v>28.400000000000006</v>
      </c>
      <c r="E15" s="58">
        <v>29.000000000000007</v>
      </c>
      <c r="F15" s="50">
        <v>9</v>
      </c>
      <c r="G15" s="48"/>
    </row>
    <row r="16" spans="2:7" x14ac:dyDescent="0.25">
      <c r="B16" s="48" t="s">
        <v>109</v>
      </c>
      <c r="C16" s="57">
        <v>26</v>
      </c>
      <c r="D16" s="56">
        <v>27.800000000000004</v>
      </c>
      <c r="E16" s="58">
        <v>28.400000000000006</v>
      </c>
      <c r="F16" s="52">
        <v>7</v>
      </c>
      <c r="G16" s="48">
        <v>1</v>
      </c>
    </row>
    <row r="17" spans="2:7" x14ac:dyDescent="0.25">
      <c r="B17" s="48" t="s">
        <v>110</v>
      </c>
      <c r="C17" s="57">
        <v>29</v>
      </c>
      <c r="D17" s="56">
        <v>27.200000000000003</v>
      </c>
      <c r="E17" s="58">
        <v>27.800000000000004</v>
      </c>
      <c r="F17" s="53">
        <v>5</v>
      </c>
      <c r="G17" s="48">
        <v>9</v>
      </c>
    </row>
    <row r="18" spans="2:7" x14ac:dyDescent="0.25">
      <c r="B18" s="48" t="s">
        <v>111</v>
      </c>
      <c r="C18" s="57">
        <v>26</v>
      </c>
      <c r="D18" s="56">
        <v>26.6</v>
      </c>
      <c r="E18" s="58">
        <v>27.200000000000003</v>
      </c>
      <c r="F18" s="54">
        <v>3</v>
      </c>
      <c r="G18" s="48">
        <v>1</v>
      </c>
    </row>
    <row r="19" spans="2:7" x14ac:dyDescent="0.25">
      <c r="B19" s="48" t="s">
        <v>112</v>
      </c>
      <c r="C19" s="57">
        <v>26</v>
      </c>
      <c r="D19" s="56">
        <v>26</v>
      </c>
      <c r="E19" s="58">
        <v>26.6</v>
      </c>
      <c r="F19" s="55">
        <v>1</v>
      </c>
      <c r="G19" s="48"/>
    </row>
    <row r="20" spans="2:7" x14ac:dyDescent="0.25">
      <c r="B20" s="48"/>
      <c r="C20" s="48"/>
      <c r="D20" s="48"/>
      <c r="E20" s="58">
        <v>0.6</v>
      </c>
      <c r="F20" s="48"/>
      <c r="G20" s="48"/>
    </row>
    <row r="21" spans="2:7" x14ac:dyDescent="0.25">
      <c r="B21" s="48"/>
      <c r="C21" s="48"/>
      <c r="D21" s="48"/>
      <c r="E21" s="58"/>
      <c r="F21" s="48"/>
      <c r="G21" s="48"/>
    </row>
    <row r="22" spans="2:7" x14ac:dyDescent="0.25">
      <c r="B22" s="47" t="s">
        <v>105</v>
      </c>
      <c r="C22" s="48" t="s">
        <v>106</v>
      </c>
      <c r="D22" s="48"/>
      <c r="E22" s="48"/>
      <c r="F22" s="48"/>
      <c r="G22" s="48"/>
    </row>
    <row r="23" spans="2:7" x14ac:dyDescent="0.25">
      <c r="B23" s="47" t="s">
        <v>107</v>
      </c>
      <c r="C23" s="48" t="s">
        <v>114</v>
      </c>
      <c r="D23" s="48"/>
      <c r="E23" s="48"/>
      <c r="F23" s="48"/>
      <c r="G23" s="48"/>
    </row>
    <row r="24" spans="2:7" x14ac:dyDescent="0.25">
      <c r="B24" s="48"/>
      <c r="C24" s="48"/>
      <c r="D24" s="56">
        <v>6.7833333333333323</v>
      </c>
      <c r="E24" s="48"/>
      <c r="F24" s="48"/>
      <c r="G24" s="48"/>
    </row>
    <row r="25" spans="2:7" x14ac:dyDescent="0.25">
      <c r="B25" s="48" t="s">
        <v>108</v>
      </c>
      <c r="C25" s="57">
        <v>6.7833333333333332</v>
      </c>
      <c r="D25" s="56">
        <v>6.629999999999999</v>
      </c>
      <c r="E25" s="58">
        <v>6.7833333333333323</v>
      </c>
      <c r="F25" s="50">
        <v>9</v>
      </c>
      <c r="G25" s="48"/>
    </row>
    <row r="26" spans="2:7" x14ac:dyDescent="0.25">
      <c r="B26" s="48" t="s">
        <v>109</v>
      </c>
      <c r="C26" s="57">
        <v>6.0166666666666657</v>
      </c>
      <c r="D26" s="56">
        <v>6.4766666666666657</v>
      </c>
      <c r="E26" s="58">
        <v>6.629999999999999</v>
      </c>
      <c r="F26" s="52">
        <v>7</v>
      </c>
      <c r="G26" s="48">
        <v>1</v>
      </c>
    </row>
    <row r="27" spans="2:7" x14ac:dyDescent="0.25">
      <c r="B27" s="48" t="s">
        <v>110</v>
      </c>
      <c r="C27" s="57">
        <v>6.7833333333333332</v>
      </c>
      <c r="D27" s="56">
        <v>6.3233333333333324</v>
      </c>
      <c r="E27" s="58">
        <v>6.4766666666666657</v>
      </c>
      <c r="F27" s="53">
        <v>5</v>
      </c>
      <c r="G27" s="48">
        <v>9</v>
      </c>
    </row>
    <row r="28" spans="2:7" x14ac:dyDescent="0.25">
      <c r="B28" s="48" t="s">
        <v>111</v>
      </c>
      <c r="C28" s="57">
        <v>6.3666666666666671</v>
      </c>
      <c r="D28" s="56">
        <v>6.169999999999999</v>
      </c>
      <c r="E28" s="58">
        <v>6.3233333333333324</v>
      </c>
      <c r="F28" s="54">
        <v>3</v>
      </c>
      <c r="G28" s="48">
        <v>5</v>
      </c>
    </row>
    <row r="29" spans="2:7" x14ac:dyDescent="0.25">
      <c r="B29" s="48" t="s">
        <v>112</v>
      </c>
      <c r="C29" s="57">
        <v>6.0166666666666657</v>
      </c>
      <c r="D29" s="56">
        <v>6.0166666666666657</v>
      </c>
      <c r="E29" s="58">
        <v>6.169999999999999</v>
      </c>
      <c r="F29" s="55">
        <v>1</v>
      </c>
      <c r="G29" s="48"/>
    </row>
    <row r="30" spans="2:7" x14ac:dyDescent="0.25">
      <c r="B30" s="48"/>
      <c r="C30" s="48"/>
      <c r="D30" s="48"/>
      <c r="E30" s="58">
        <v>0.15333333333333349</v>
      </c>
      <c r="F30" s="48"/>
      <c r="G30" s="48"/>
    </row>
    <row r="31" spans="2:7" x14ac:dyDescent="0.25">
      <c r="B31" s="48"/>
      <c r="C31" s="48"/>
      <c r="D31" s="48"/>
      <c r="E31" s="48"/>
      <c r="F31" s="48"/>
      <c r="G31" s="48"/>
    </row>
    <row r="32" spans="2:7" x14ac:dyDescent="0.25">
      <c r="B32" s="47" t="s">
        <v>105</v>
      </c>
      <c r="C32" s="48" t="s">
        <v>106</v>
      </c>
      <c r="D32" s="48"/>
      <c r="E32" s="48"/>
      <c r="F32" s="48"/>
      <c r="G32" s="48"/>
    </row>
    <row r="33" spans="2:7" x14ac:dyDescent="0.25">
      <c r="B33" s="47" t="s">
        <v>107</v>
      </c>
      <c r="C33" s="48" t="s">
        <v>32</v>
      </c>
      <c r="D33" s="48"/>
      <c r="E33" s="48"/>
      <c r="F33" s="48"/>
      <c r="G33" s="48"/>
    </row>
    <row r="34" spans="2:7" x14ac:dyDescent="0.25">
      <c r="B34" s="48"/>
      <c r="C34" s="48"/>
      <c r="D34" s="56">
        <v>7.8599999999999985</v>
      </c>
      <c r="E34" s="48"/>
      <c r="F34" s="48"/>
      <c r="G34" s="48"/>
    </row>
    <row r="35" spans="2:7" x14ac:dyDescent="0.25">
      <c r="B35" s="48" t="s">
        <v>108</v>
      </c>
      <c r="C35" s="57">
        <v>7.3</v>
      </c>
      <c r="D35" s="56">
        <v>7.2599999999999989</v>
      </c>
      <c r="E35" s="58">
        <v>7.3</v>
      </c>
      <c r="F35" s="55">
        <v>1</v>
      </c>
      <c r="G35" s="48"/>
    </row>
    <row r="36" spans="2:7" x14ac:dyDescent="0.25">
      <c r="B36" s="48" t="s">
        <v>109</v>
      </c>
      <c r="C36" s="57">
        <v>5</v>
      </c>
      <c r="D36" s="56">
        <v>6.6599999999999993</v>
      </c>
      <c r="E36" s="58">
        <v>6.84</v>
      </c>
      <c r="F36" s="54">
        <v>3</v>
      </c>
      <c r="G36" s="48">
        <v>9</v>
      </c>
    </row>
    <row r="37" spans="2:7" x14ac:dyDescent="0.25">
      <c r="B37" s="48" t="s">
        <v>110</v>
      </c>
      <c r="C37" s="57">
        <v>7.3</v>
      </c>
      <c r="D37" s="56">
        <v>6.06</v>
      </c>
      <c r="E37" s="58">
        <v>6.38</v>
      </c>
      <c r="F37" s="53">
        <v>5</v>
      </c>
      <c r="G37" s="48">
        <v>1</v>
      </c>
    </row>
    <row r="38" spans="2:7" x14ac:dyDescent="0.25">
      <c r="B38" s="48" t="s">
        <v>111</v>
      </c>
      <c r="C38" s="57">
        <v>6.7</v>
      </c>
      <c r="D38" s="56">
        <v>5.46</v>
      </c>
      <c r="E38" s="58">
        <v>5.92</v>
      </c>
      <c r="F38" s="52">
        <v>7</v>
      </c>
      <c r="G38" s="48">
        <v>7</v>
      </c>
    </row>
    <row r="39" spans="2:7" x14ac:dyDescent="0.25">
      <c r="B39" s="48" t="s">
        <v>112</v>
      </c>
      <c r="C39" s="56">
        <v>5</v>
      </c>
      <c r="D39" s="56">
        <v>5</v>
      </c>
      <c r="E39" s="58">
        <v>5.46</v>
      </c>
      <c r="F39" s="50">
        <v>9</v>
      </c>
      <c r="G39" s="48"/>
    </row>
    <row r="40" spans="2:7" x14ac:dyDescent="0.25">
      <c r="B40" s="48"/>
      <c r="C40" s="48"/>
      <c r="D40" s="48"/>
      <c r="E40" s="58">
        <v>0.45999999999999996</v>
      </c>
      <c r="F40" s="48"/>
      <c r="G40" s="48"/>
    </row>
    <row r="41" spans="2:7" x14ac:dyDescent="0.25">
      <c r="B41" s="48"/>
      <c r="C41" s="48"/>
      <c r="D41" s="48"/>
      <c r="E41" s="48"/>
      <c r="F41" s="48"/>
      <c r="G41" s="48"/>
    </row>
    <row r="42" spans="2:7" x14ac:dyDescent="0.25">
      <c r="B42" s="47" t="s">
        <v>105</v>
      </c>
      <c r="C42" s="48" t="s">
        <v>106</v>
      </c>
      <c r="D42" s="48"/>
      <c r="E42" s="48"/>
      <c r="F42" s="48"/>
      <c r="G42" s="48"/>
    </row>
    <row r="43" spans="2:7" x14ac:dyDescent="0.25">
      <c r="B43" s="47" t="s">
        <v>107</v>
      </c>
      <c r="C43" s="48" t="s">
        <v>115</v>
      </c>
      <c r="D43" s="48"/>
      <c r="E43" s="48"/>
      <c r="F43" s="48"/>
      <c r="G43" s="48"/>
    </row>
    <row r="44" spans="2:7" x14ac:dyDescent="0.25">
      <c r="B44" s="48"/>
      <c r="C44" s="48"/>
      <c r="D44" s="56">
        <v>1504</v>
      </c>
      <c r="E44" s="48"/>
      <c r="F44" s="48"/>
      <c r="G44" s="48"/>
    </row>
    <row r="45" spans="2:7" x14ac:dyDescent="0.25">
      <c r="B45" s="48" t="s">
        <v>108</v>
      </c>
      <c r="C45" s="57">
        <v>1504</v>
      </c>
      <c r="D45" s="56">
        <v>1223.2</v>
      </c>
      <c r="E45" s="58">
        <v>1504</v>
      </c>
      <c r="F45" s="55">
        <v>1</v>
      </c>
      <c r="G45" s="48"/>
    </row>
    <row r="46" spans="2:7" x14ac:dyDescent="0.25">
      <c r="B46" s="48" t="s">
        <v>109</v>
      </c>
      <c r="C46" s="57">
        <v>100</v>
      </c>
      <c r="D46" s="56">
        <v>942.40000000000009</v>
      </c>
      <c r="E46" s="58">
        <v>1223.2</v>
      </c>
      <c r="F46" s="54">
        <v>3</v>
      </c>
      <c r="G46" s="48">
        <v>9</v>
      </c>
    </row>
    <row r="47" spans="2:7" x14ac:dyDescent="0.25">
      <c r="B47" s="48" t="s">
        <v>110</v>
      </c>
      <c r="C47" s="57">
        <v>1504</v>
      </c>
      <c r="D47" s="56">
        <v>661.6</v>
      </c>
      <c r="E47" s="58">
        <v>942.40000000000009</v>
      </c>
      <c r="F47" s="53">
        <v>5</v>
      </c>
      <c r="G47" s="48">
        <v>1</v>
      </c>
    </row>
    <row r="48" spans="2:7" x14ac:dyDescent="0.25">
      <c r="B48" s="48" t="s">
        <v>111</v>
      </c>
      <c r="C48" s="57">
        <v>500</v>
      </c>
      <c r="D48" s="56">
        <v>380.8</v>
      </c>
      <c r="E48" s="58">
        <v>661.6</v>
      </c>
      <c r="F48" s="52">
        <v>7</v>
      </c>
      <c r="G48" s="48">
        <v>7</v>
      </c>
    </row>
    <row r="49" spans="2:7" x14ac:dyDescent="0.25">
      <c r="B49" s="48" t="s">
        <v>112</v>
      </c>
      <c r="C49" s="56">
        <v>100</v>
      </c>
      <c r="D49" s="56">
        <v>100</v>
      </c>
      <c r="E49" s="58">
        <v>380.8</v>
      </c>
      <c r="F49" s="50">
        <v>9</v>
      </c>
      <c r="G49" s="48"/>
    </row>
    <row r="50" spans="2:7" x14ac:dyDescent="0.25">
      <c r="B50" s="48"/>
      <c r="C50" s="48"/>
      <c r="D50" s="48"/>
      <c r="E50" s="58">
        <v>280.8</v>
      </c>
      <c r="F50" s="48"/>
      <c r="G50" s="48"/>
    </row>
    <row r="51" spans="2:7" x14ac:dyDescent="0.25">
      <c r="B51" s="48"/>
      <c r="C51" s="48"/>
      <c r="D51" s="48"/>
      <c r="E51" s="48"/>
      <c r="F51" s="48"/>
      <c r="G51" s="48"/>
    </row>
    <row r="52" spans="2:7" x14ac:dyDescent="0.25">
      <c r="B52" s="47" t="s">
        <v>105</v>
      </c>
      <c r="C52" s="48" t="s">
        <v>106</v>
      </c>
      <c r="D52" s="48"/>
      <c r="E52" s="48"/>
      <c r="F52" s="48"/>
      <c r="G52" s="48"/>
    </row>
    <row r="53" spans="2:7" x14ac:dyDescent="0.25">
      <c r="B53" s="47" t="s">
        <v>107</v>
      </c>
      <c r="C53" s="48" t="s">
        <v>33</v>
      </c>
      <c r="D53" s="48"/>
      <c r="E53" s="48"/>
      <c r="F53" s="48"/>
      <c r="G53" s="48"/>
    </row>
    <row r="54" spans="2:7" x14ac:dyDescent="0.25">
      <c r="B54" s="48"/>
      <c r="C54" s="48"/>
      <c r="D54" s="56">
        <v>110.00000000000003</v>
      </c>
      <c r="E54" s="48"/>
      <c r="F54" s="48"/>
      <c r="G54" s="48"/>
    </row>
    <row r="55" spans="2:7" x14ac:dyDescent="0.25">
      <c r="B55" s="48" t="s">
        <v>108</v>
      </c>
      <c r="C55" s="51">
        <v>110</v>
      </c>
      <c r="D55" s="56">
        <v>108.60000000000002</v>
      </c>
      <c r="E55" s="48">
        <v>110.00000000000003</v>
      </c>
      <c r="F55" s="50">
        <v>9</v>
      </c>
      <c r="G55" s="48"/>
    </row>
    <row r="56" spans="2:7" x14ac:dyDescent="0.25">
      <c r="B56" s="48" t="s">
        <v>109</v>
      </c>
      <c r="C56" s="59">
        <v>110</v>
      </c>
      <c r="D56" s="56">
        <v>107.20000000000002</v>
      </c>
      <c r="E56" s="60">
        <v>108.60000000000002</v>
      </c>
      <c r="F56" s="52">
        <v>7</v>
      </c>
      <c r="G56" s="48">
        <v>9</v>
      </c>
    </row>
    <row r="57" spans="2:7" x14ac:dyDescent="0.25">
      <c r="B57" s="48" t="s">
        <v>110</v>
      </c>
      <c r="C57" s="59">
        <v>110</v>
      </c>
      <c r="D57" s="56">
        <v>105.80000000000001</v>
      </c>
      <c r="E57" s="60">
        <v>107.20000000000002</v>
      </c>
      <c r="F57" s="53">
        <v>5</v>
      </c>
      <c r="G57" s="48">
        <v>9</v>
      </c>
    </row>
    <row r="58" spans="2:7" x14ac:dyDescent="0.25">
      <c r="B58" s="48" t="s">
        <v>111</v>
      </c>
      <c r="C58" s="59">
        <v>103</v>
      </c>
      <c r="D58" s="56">
        <v>104.4</v>
      </c>
      <c r="E58" s="60">
        <v>105.80000000000001</v>
      </c>
      <c r="F58" s="54">
        <v>3</v>
      </c>
      <c r="G58" s="48">
        <v>3</v>
      </c>
    </row>
    <row r="59" spans="2:7" x14ac:dyDescent="0.25">
      <c r="B59" s="48" t="s">
        <v>112</v>
      </c>
      <c r="C59" s="51">
        <v>103</v>
      </c>
      <c r="D59" s="56">
        <v>103</v>
      </c>
      <c r="E59" s="60">
        <v>104.4</v>
      </c>
      <c r="F59" s="55">
        <v>1</v>
      </c>
      <c r="G59" s="48"/>
    </row>
    <row r="60" spans="2:7" x14ac:dyDescent="0.25">
      <c r="B60" s="48"/>
      <c r="C60" s="48"/>
      <c r="D60" s="48"/>
      <c r="E60" s="60">
        <v>1.4</v>
      </c>
      <c r="F60" s="48"/>
      <c r="G60" s="48"/>
    </row>
    <row r="61" spans="2:7" x14ac:dyDescent="0.25">
      <c r="B61" s="48"/>
      <c r="C61" s="48"/>
      <c r="D61" s="48"/>
      <c r="E61" s="48"/>
      <c r="F61" s="48"/>
      <c r="G61" s="48"/>
    </row>
    <row r="62" spans="2:7" x14ac:dyDescent="0.25">
      <c r="B62" s="47" t="s">
        <v>105</v>
      </c>
      <c r="C62" s="48" t="s">
        <v>106</v>
      </c>
      <c r="D62" s="48"/>
      <c r="E62" s="48"/>
      <c r="F62" s="48"/>
      <c r="G62" s="48"/>
    </row>
    <row r="63" spans="2:7" x14ac:dyDescent="0.25">
      <c r="B63" s="47" t="s">
        <v>107</v>
      </c>
      <c r="C63" s="48" t="s">
        <v>116</v>
      </c>
      <c r="D63" s="48"/>
      <c r="E63" s="48"/>
      <c r="F63" s="48"/>
      <c r="G63" s="48"/>
    </row>
    <row r="64" spans="2:7" x14ac:dyDescent="0.25">
      <c r="B64" s="48"/>
      <c r="C64" s="48"/>
      <c r="D64" s="48"/>
      <c r="E64" s="48"/>
      <c r="F64" s="48"/>
      <c r="G64" s="48"/>
    </row>
    <row r="65" spans="2:7" x14ac:dyDescent="0.25">
      <c r="B65" s="48" t="s">
        <v>108</v>
      </c>
      <c r="C65" s="49" t="s">
        <v>117</v>
      </c>
      <c r="D65" s="49"/>
      <c r="E65" s="61" t="s">
        <v>66</v>
      </c>
      <c r="F65" s="55">
        <v>1</v>
      </c>
      <c r="G65" s="48"/>
    </row>
    <row r="66" spans="2:7" x14ac:dyDescent="0.25">
      <c r="B66" s="48" t="s">
        <v>109</v>
      </c>
      <c r="C66" s="51" t="s">
        <v>68</v>
      </c>
      <c r="D66" s="51"/>
      <c r="E66" s="61" t="s">
        <v>68</v>
      </c>
      <c r="F66" s="54">
        <v>3</v>
      </c>
      <c r="G66" s="48">
        <v>7</v>
      </c>
    </row>
    <row r="67" spans="2:7" x14ac:dyDescent="0.25">
      <c r="B67" s="48" t="s">
        <v>110</v>
      </c>
      <c r="C67" s="51" t="s">
        <v>69</v>
      </c>
      <c r="D67" s="51"/>
      <c r="E67" s="61" t="s">
        <v>118</v>
      </c>
      <c r="F67" s="53">
        <v>5</v>
      </c>
      <c r="G67" s="48">
        <v>9</v>
      </c>
    </row>
    <row r="68" spans="2:7" x14ac:dyDescent="0.25">
      <c r="B68" s="48" t="s">
        <v>111</v>
      </c>
      <c r="C68" s="51" t="s">
        <v>68</v>
      </c>
      <c r="D68" s="51"/>
      <c r="E68" s="61" t="s">
        <v>119</v>
      </c>
      <c r="F68" s="52">
        <v>7</v>
      </c>
      <c r="G68" s="48">
        <v>3</v>
      </c>
    </row>
    <row r="69" spans="2:7" x14ac:dyDescent="0.25">
      <c r="B69" s="48" t="s">
        <v>112</v>
      </c>
      <c r="C69" s="49" t="s">
        <v>66</v>
      </c>
      <c r="D69" s="49"/>
      <c r="E69" s="61" t="s">
        <v>117</v>
      </c>
      <c r="F69" s="50">
        <v>9</v>
      </c>
      <c r="G69" s="48"/>
    </row>
    <row r="70" spans="2:7" x14ac:dyDescent="0.25">
      <c r="B70" s="48"/>
      <c r="C70" s="48"/>
      <c r="D70" s="48"/>
      <c r="E70" s="48">
        <v>0</v>
      </c>
      <c r="F70" s="48"/>
      <c r="G70" s="48"/>
    </row>
    <row r="71" spans="2:7" x14ac:dyDescent="0.25">
      <c r="B71" s="48"/>
      <c r="C71" s="48"/>
      <c r="D71" s="48"/>
      <c r="E71" s="48"/>
      <c r="F71" s="48"/>
      <c r="G71" s="48"/>
    </row>
    <row r="72" spans="2:7" x14ac:dyDescent="0.25">
      <c r="B72" s="47" t="s">
        <v>105</v>
      </c>
      <c r="C72" s="48" t="s">
        <v>106</v>
      </c>
      <c r="D72" s="48"/>
      <c r="E72" s="48"/>
      <c r="F72" s="48"/>
      <c r="G72" s="48"/>
    </row>
    <row r="73" spans="2:7" x14ac:dyDescent="0.25">
      <c r="B73" s="47" t="s">
        <v>107</v>
      </c>
      <c r="C73" s="48" t="s">
        <v>78</v>
      </c>
      <c r="D73" s="48"/>
      <c r="E73" s="48"/>
      <c r="F73" s="48"/>
      <c r="G73" s="48"/>
    </row>
    <row r="74" spans="2:7" x14ac:dyDescent="0.25">
      <c r="B74" s="48"/>
      <c r="C74" s="48"/>
      <c r="D74" s="48"/>
      <c r="E74" s="48"/>
      <c r="F74" s="48"/>
      <c r="G74" s="48"/>
    </row>
    <row r="75" spans="2:7" x14ac:dyDescent="0.25">
      <c r="B75" s="48" t="s">
        <v>108</v>
      </c>
      <c r="C75" s="49" t="s">
        <v>117</v>
      </c>
      <c r="D75" s="49"/>
      <c r="E75" s="61" t="s">
        <v>66</v>
      </c>
      <c r="F75" s="55">
        <v>1</v>
      </c>
      <c r="G75" s="48"/>
    </row>
    <row r="76" spans="2:7" x14ac:dyDescent="0.25">
      <c r="B76" s="48" t="s">
        <v>109</v>
      </c>
      <c r="C76" s="51" t="s">
        <v>68</v>
      </c>
      <c r="D76" s="51"/>
      <c r="E76" s="61" t="s">
        <v>68</v>
      </c>
      <c r="F76" s="54">
        <v>3</v>
      </c>
      <c r="G76" s="48">
        <v>3</v>
      </c>
    </row>
    <row r="77" spans="2:7" x14ac:dyDescent="0.25">
      <c r="B77" s="48" t="s">
        <v>110</v>
      </c>
      <c r="C77" s="51" t="s">
        <v>69</v>
      </c>
      <c r="D77" s="51"/>
      <c r="E77" s="61" t="s">
        <v>118</v>
      </c>
      <c r="F77" s="53">
        <v>5</v>
      </c>
      <c r="G77" s="48">
        <v>9</v>
      </c>
    </row>
    <row r="78" spans="2:7" x14ac:dyDescent="0.25">
      <c r="B78" s="48" t="s">
        <v>111</v>
      </c>
      <c r="C78" s="51" t="s">
        <v>66</v>
      </c>
      <c r="D78" s="51"/>
      <c r="E78" s="61" t="s">
        <v>119</v>
      </c>
      <c r="F78" s="52">
        <v>7</v>
      </c>
      <c r="G78" s="48">
        <v>1</v>
      </c>
    </row>
    <row r="79" spans="2:7" x14ac:dyDescent="0.25">
      <c r="B79" s="48" t="s">
        <v>112</v>
      </c>
      <c r="C79" s="49" t="s">
        <v>66</v>
      </c>
      <c r="D79" s="49"/>
      <c r="E79" s="61" t="s">
        <v>117</v>
      </c>
      <c r="F79" s="50">
        <v>9</v>
      </c>
      <c r="G79" s="48"/>
    </row>
    <row r="80" spans="2:7" x14ac:dyDescent="0.25">
      <c r="B80" s="48"/>
      <c r="C80" s="48"/>
      <c r="D80" s="48"/>
      <c r="E80" s="48">
        <v>0</v>
      </c>
      <c r="F80" s="48"/>
      <c r="G80" s="48"/>
    </row>
    <row r="81" spans="2:7" x14ac:dyDescent="0.25">
      <c r="B81" s="48"/>
      <c r="C81" s="48"/>
      <c r="D81" s="48"/>
      <c r="E81" s="48"/>
      <c r="F81" s="48"/>
      <c r="G81" s="48"/>
    </row>
    <row r="82" spans="2:7" x14ac:dyDescent="0.25">
      <c r="B82" s="47" t="s">
        <v>105</v>
      </c>
      <c r="C82" s="48" t="s">
        <v>106</v>
      </c>
      <c r="D82" s="48"/>
      <c r="E82" s="48"/>
      <c r="F82" s="48"/>
      <c r="G82" s="48"/>
    </row>
    <row r="83" spans="2:7" x14ac:dyDescent="0.25">
      <c r="B83" s="47" t="s">
        <v>107</v>
      </c>
      <c r="C83" s="48" t="s">
        <v>120</v>
      </c>
      <c r="D83" s="48"/>
      <c r="E83" s="48"/>
      <c r="F83" s="48"/>
      <c r="G83" s="48"/>
    </row>
    <row r="84" spans="2:7" x14ac:dyDescent="0.25">
      <c r="B84" s="48"/>
      <c r="C84" s="48"/>
      <c r="D84" s="48"/>
      <c r="E84" s="48"/>
      <c r="F84" s="48"/>
      <c r="G84" s="48"/>
    </row>
    <row r="85" spans="2:7" x14ac:dyDescent="0.25">
      <c r="B85" s="48" t="s">
        <v>108</v>
      </c>
      <c r="C85" s="49" t="s">
        <v>117</v>
      </c>
      <c r="D85" s="49"/>
      <c r="E85" s="61" t="s">
        <v>66</v>
      </c>
      <c r="F85" s="55">
        <v>1</v>
      </c>
      <c r="G85" s="48"/>
    </row>
    <row r="86" spans="2:7" x14ac:dyDescent="0.25">
      <c r="B86" s="48" t="s">
        <v>109</v>
      </c>
      <c r="C86" s="51" t="s">
        <v>66</v>
      </c>
      <c r="D86" s="51"/>
      <c r="E86" s="61" t="s">
        <v>68</v>
      </c>
      <c r="F86" s="54">
        <v>3</v>
      </c>
      <c r="G86" s="48">
        <v>3</v>
      </c>
    </row>
    <row r="87" spans="2:7" x14ac:dyDescent="0.25">
      <c r="B87" s="48" t="s">
        <v>110</v>
      </c>
      <c r="C87" s="51" t="s">
        <v>68</v>
      </c>
      <c r="D87" s="51"/>
      <c r="E87" s="61" t="s">
        <v>118</v>
      </c>
      <c r="F87" s="53">
        <v>5</v>
      </c>
      <c r="G87" s="48">
        <v>9</v>
      </c>
    </row>
    <row r="88" spans="2:7" x14ac:dyDescent="0.25">
      <c r="B88" s="48" t="s">
        <v>111</v>
      </c>
      <c r="C88" s="51" t="s">
        <v>66</v>
      </c>
      <c r="D88" s="51"/>
      <c r="E88" s="61" t="s">
        <v>119</v>
      </c>
      <c r="F88" s="52">
        <v>7</v>
      </c>
      <c r="G88" s="48">
        <v>3</v>
      </c>
    </row>
    <row r="89" spans="2:7" x14ac:dyDescent="0.25">
      <c r="B89" s="48" t="s">
        <v>112</v>
      </c>
      <c r="C89" s="49" t="s">
        <v>66</v>
      </c>
      <c r="D89" s="49"/>
      <c r="E89" s="61" t="s">
        <v>117</v>
      </c>
      <c r="F89" s="50">
        <v>9</v>
      </c>
      <c r="G89" s="48"/>
    </row>
    <row r="90" spans="2:7" x14ac:dyDescent="0.25">
      <c r="B90" s="48"/>
      <c r="C90" s="48"/>
      <c r="D90" s="48"/>
      <c r="E90" s="48">
        <v>0</v>
      </c>
      <c r="F90" s="48"/>
      <c r="G90" s="48"/>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B57913-3165-4896-8707-AB9DF6D6A198}">
  <sheetPr>
    <tabColor theme="7" tint="0.39997558519241921"/>
  </sheetPr>
  <dimension ref="A1:J87"/>
  <sheetViews>
    <sheetView topLeftCell="A7" workbookViewId="0">
      <selection activeCell="E24" sqref="E24"/>
    </sheetView>
  </sheetViews>
  <sheetFormatPr baseColWidth="10" defaultRowHeight="15" x14ac:dyDescent="0.25"/>
  <cols>
    <col min="1" max="1" width="39.28515625" customWidth="1"/>
    <col min="2" max="2" width="36.7109375" customWidth="1"/>
    <col min="3" max="3" width="26.140625" customWidth="1"/>
    <col min="4" max="4" width="25.85546875" customWidth="1"/>
    <col min="5" max="5" width="38" customWidth="1"/>
    <col min="6" max="6" width="64.5703125" customWidth="1"/>
    <col min="7" max="7" width="55.140625" customWidth="1"/>
  </cols>
  <sheetData>
    <row r="1" spans="1:6" x14ac:dyDescent="0.25">
      <c r="A1" s="32" t="s">
        <v>34</v>
      </c>
      <c r="B1" s="64" t="s">
        <v>47</v>
      </c>
      <c r="C1" s="64"/>
      <c r="D1" s="64"/>
      <c r="E1" s="64"/>
    </row>
    <row r="2" spans="1:6" ht="15" customHeight="1" x14ac:dyDescent="0.25">
      <c r="A2" s="65" t="s">
        <v>35</v>
      </c>
      <c r="B2" s="66" t="s">
        <v>48</v>
      </c>
      <c r="C2" s="66"/>
      <c r="D2" s="66"/>
      <c r="E2" s="66"/>
    </row>
    <row r="3" spans="1:6" x14ac:dyDescent="0.25">
      <c r="A3" s="65"/>
      <c r="B3" s="66"/>
      <c r="C3" s="66"/>
      <c r="D3" s="66"/>
      <c r="E3" s="66"/>
    </row>
    <row r="4" spans="1:6" x14ac:dyDescent="0.25">
      <c r="A4" s="32" t="s">
        <v>36</v>
      </c>
      <c r="B4" s="64" t="s">
        <v>37</v>
      </c>
      <c r="C4" s="64"/>
      <c r="D4" s="64"/>
      <c r="E4" s="64"/>
    </row>
    <row r="5" spans="1:6" x14ac:dyDescent="0.25">
      <c r="A5" s="32" t="s">
        <v>38</v>
      </c>
      <c r="B5" s="67" t="s">
        <v>40</v>
      </c>
      <c r="C5" s="67"/>
      <c r="D5" s="67"/>
      <c r="E5" s="67"/>
    </row>
    <row r="6" spans="1:6" ht="36" customHeight="1" x14ac:dyDescent="0.25">
      <c r="A6" s="33" t="s">
        <v>39</v>
      </c>
      <c r="B6" s="63" t="s">
        <v>95</v>
      </c>
      <c r="C6" s="63"/>
      <c r="D6" s="63"/>
      <c r="E6" s="63"/>
    </row>
    <row r="9" spans="1:6" x14ac:dyDescent="0.25">
      <c r="A9" t="s">
        <v>0</v>
      </c>
      <c r="B9" t="s">
        <v>42</v>
      </c>
      <c r="C9" t="s">
        <v>41</v>
      </c>
      <c r="E9" s="39" t="s">
        <v>27</v>
      </c>
      <c r="F9" s="39" t="s">
        <v>43</v>
      </c>
    </row>
    <row r="10" spans="1:6" x14ac:dyDescent="0.25">
      <c r="A10" s="34">
        <v>1</v>
      </c>
      <c r="B10" s="1" t="s">
        <v>100</v>
      </c>
      <c r="C10" t="s">
        <v>2</v>
      </c>
      <c r="E10" s="7">
        <v>2</v>
      </c>
      <c r="F10" s="4">
        <v>4116</v>
      </c>
    </row>
    <row r="11" spans="1:6" x14ac:dyDescent="0.25">
      <c r="A11" s="35">
        <v>3</v>
      </c>
      <c r="B11" s="1" t="s">
        <v>101</v>
      </c>
      <c r="C11" t="s">
        <v>3</v>
      </c>
      <c r="E11" s="7">
        <v>3</v>
      </c>
      <c r="F11" s="4">
        <v>3998</v>
      </c>
    </row>
    <row r="12" spans="1:6" x14ac:dyDescent="0.25">
      <c r="A12" s="36">
        <v>5</v>
      </c>
      <c r="B12" s="1" t="s">
        <v>46</v>
      </c>
      <c r="C12" t="s">
        <v>4</v>
      </c>
      <c r="E12" s="7">
        <v>5</v>
      </c>
      <c r="F12" s="4">
        <v>4064</v>
      </c>
    </row>
    <row r="13" spans="1:6" x14ac:dyDescent="0.25">
      <c r="A13" s="37">
        <v>7</v>
      </c>
      <c r="B13" s="1" t="s">
        <v>45</v>
      </c>
      <c r="C13" t="s">
        <v>5</v>
      </c>
    </row>
    <row r="14" spans="1:6" x14ac:dyDescent="0.25">
      <c r="A14" s="38">
        <v>9</v>
      </c>
      <c r="B14" s="1" t="s">
        <v>44</v>
      </c>
      <c r="C14" t="s">
        <v>6</v>
      </c>
    </row>
    <row r="15" spans="1:6" x14ac:dyDescent="0.25">
      <c r="D15" s="28"/>
      <c r="E15" s="27"/>
    </row>
    <row r="18" spans="1:7" x14ac:dyDescent="0.25">
      <c r="A18" s="2" t="s">
        <v>27</v>
      </c>
      <c r="B18" s="3">
        <v>2</v>
      </c>
      <c r="C18" s="3">
        <v>3</v>
      </c>
      <c r="D18" s="3">
        <v>5</v>
      </c>
      <c r="E18" s="3" t="s">
        <v>9</v>
      </c>
    </row>
    <row r="19" spans="1:7" x14ac:dyDescent="0.25">
      <c r="A19" s="3">
        <v>2</v>
      </c>
      <c r="B19" s="23">
        <v>1</v>
      </c>
      <c r="C19" s="12">
        <v>5</v>
      </c>
      <c r="D19" s="12">
        <v>3</v>
      </c>
      <c r="E19" s="45">
        <f>+G84</f>
        <v>0.63698557174475712</v>
      </c>
    </row>
    <row r="20" spans="1:7" x14ac:dyDescent="0.25">
      <c r="A20" s="3">
        <v>3</v>
      </c>
      <c r="B20" s="5">
        <f>1/C19</f>
        <v>0.2</v>
      </c>
      <c r="C20" s="23">
        <v>1</v>
      </c>
      <c r="D20" s="12">
        <v>0.33333333333333331</v>
      </c>
      <c r="E20" s="45">
        <f>+G85</f>
        <v>0.10472943388074789</v>
      </c>
    </row>
    <row r="21" spans="1:7" x14ac:dyDescent="0.25">
      <c r="A21" s="3">
        <v>5</v>
      </c>
      <c r="B21" s="5">
        <f>1/D19</f>
        <v>0.33333333333333331</v>
      </c>
      <c r="C21" s="5">
        <f>1/D20</f>
        <v>3</v>
      </c>
      <c r="D21" s="23">
        <v>1</v>
      </c>
      <c r="E21" s="45">
        <f>+G86</f>
        <v>0.25828499437449509</v>
      </c>
    </row>
    <row r="22" spans="1:7" x14ac:dyDescent="0.25">
      <c r="A22" s="3" t="s">
        <v>8</v>
      </c>
      <c r="B22" s="6">
        <f>+SUM(B19:B21)</f>
        <v>1.5333333333333332</v>
      </c>
      <c r="C22" s="6">
        <f>+SUM(C19:C21)</f>
        <v>9</v>
      </c>
      <c r="D22" s="6">
        <f>+SUM(D19:D21)</f>
        <v>4.3333333333333339</v>
      </c>
      <c r="E22" s="6">
        <f>+SUM(E19:E21)</f>
        <v>1</v>
      </c>
    </row>
    <row r="25" spans="1:7" x14ac:dyDescent="0.25">
      <c r="A25" t="s">
        <v>10</v>
      </c>
    </row>
    <row r="27" spans="1:7" x14ac:dyDescent="0.25">
      <c r="A27" s="2" t="s">
        <v>27</v>
      </c>
      <c r="B27" s="3">
        <v>2</v>
      </c>
      <c r="C27" s="3">
        <v>3</v>
      </c>
      <c r="D27" s="3">
        <v>5</v>
      </c>
      <c r="E27" s="8"/>
      <c r="F27" s="11" t="s">
        <v>11</v>
      </c>
      <c r="G27" s="11" t="s">
        <v>12</v>
      </c>
    </row>
    <row r="28" spans="1:7" x14ac:dyDescent="0.25">
      <c r="A28" s="3">
        <v>2</v>
      </c>
      <c r="B28" s="10">
        <f t="shared" ref="B28:D30" si="0">+B19/B$22</f>
        <v>0.65217391304347827</v>
      </c>
      <c r="C28" s="10">
        <f t="shared" si="0"/>
        <v>0.55555555555555558</v>
      </c>
      <c r="D28" s="10">
        <f t="shared" si="0"/>
        <v>0.69230769230769218</v>
      </c>
      <c r="E28" s="9"/>
      <c r="F28" s="10">
        <f>+SUM(B28:D28)</f>
        <v>1.9000371609067259</v>
      </c>
      <c r="G28" s="10">
        <f>+AVERAGE(B28:D28)</f>
        <v>0.63334572030224201</v>
      </c>
    </row>
    <row r="29" spans="1:7" x14ac:dyDescent="0.25">
      <c r="A29" s="3">
        <v>3</v>
      </c>
      <c r="B29" s="10">
        <f t="shared" si="0"/>
        <v>0.13043478260869568</v>
      </c>
      <c r="C29" s="10">
        <f t="shared" si="0"/>
        <v>0.1111111111111111</v>
      </c>
      <c r="D29" s="10">
        <f t="shared" si="0"/>
        <v>7.6923076923076913E-2</v>
      </c>
      <c r="E29" s="9"/>
      <c r="F29" s="10">
        <f>+SUM(B29:D29)</f>
        <v>0.31846897064288371</v>
      </c>
      <c r="G29" s="10">
        <f>+AVERAGE(B29:D29)</f>
        <v>0.1061563235476279</v>
      </c>
    </row>
    <row r="30" spans="1:7" x14ac:dyDescent="0.25">
      <c r="A30" s="3">
        <v>5</v>
      </c>
      <c r="B30" s="10">
        <f t="shared" si="0"/>
        <v>0.21739130434782608</v>
      </c>
      <c r="C30" s="10">
        <f t="shared" si="0"/>
        <v>0.33333333333333331</v>
      </c>
      <c r="D30" s="10">
        <f t="shared" si="0"/>
        <v>0.23076923076923073</v>
      </c>
      <c r="E30" s="9"/>
      <c r="F30" s="10">
        <f>+SUM(B30:D30)</f>
        <v>0.78149386845039015</v>
      </c>
      <c r="G30" s="10">
        <f>+AVERAGE(B30:D30)</f>
        <v>0.26049795615013005</v>
      </c>
    </row>
    <row r="31" spans="1:7" x14ac:dyDescent="0.25">
      <c r="A31" s="3" t="s">
        <v>8</v>
      </c>
      <c r="B31" s="6">
        <f>+SUM(B28:B30)</f>
        <v>1</v>
      </c>
      <c r="C31" s="6">
        <f>+SUM(C28:C30)</f>
        <v>1</v>
      </c>
      <c r="D31" s="6">
        <f>+SUM(D28:D30)</f>
        <v>0.99999999999999978</v>
      </c>
      <c r="E31" s="9"/>
    </row>
    <row r="33" spans="1:10" x14ac:dyDescent="0.25">
      <c r="A33" s="2" t="s">
        <v>27</v>
      </c>
      <c r="B33" s="3">
        <v>2</v>
      </c>
      <c r="C33" s="3">
        <v>3</v>
      </c>
      <c r="D33" s="3">
        <v>5</v>
      </c>
      <c r="F33" s="11" t="s">
        <v>12</v>
      </c>
      <c r="G33" s="11" t="s">
        <v>13</v>
      </c>
      <c r="J33" s="11" t="s">
        <v>14</v>
      </c>
    </row>
    <row r="34" spans="1:10" x14ac:dyDescent="0.25">
      <c r="A34" s="3">
        <v>2</v>
      </c>
      <c r="B34" s="12">
        <f t="shared" ref="B34:D36" si="1">+B19</f>
        <v>1</v>
      </c>
      <c r="C34" s="12">
        <f t="shared" si="1"/>
        <v>5</v>
      </c>
      <c r="D34" s="12">
        <f t="shared" si="1"/>
        <v>3</v>
      </c>
      <c r="F34" s="10">
        <f>+G28</f>
        <v>0.63334572030224201</v>
      </c>
      <c r="G34" s="13">
        <f>+(B34*$F$34)+C34*$F$35+D34*$F$36</f>
        <v>1.9456212064907716</v>
      </c>
      <c r="J34" s="14">
        <f>+G34/F34</f>
        <v>3.0719734011343633</v>
      </c>
    </row>
    <row r="35" spans="1:10" x14ac:dyDescent="0.25">
      <c r="A35" s="3">
        <v>3</v>
      </c>
      <c r="B35" s="12">
        <f t="shared" si="1"/>
        <v>0.2</v>
      </c>
      <c r="C35" s="12">
        <f t="shared" si="1"/>
        <v>1</v>
      </c>
      <c r="D35" s="12">
        <f t="shared" si="1"/>
        <v>0.33333333333333331</v>
      </c>
      <c r="F35" s="10">
        <f>+G29</f>
        <v>0.1061563235476279</v>
      </c>
      <c r="G35" s="13">
        <f t="shared" ref="G35:G36" si="2">+(B35*$F$34)+C35*$F$35+D35*$F$36</f>
        <v>0.31965811965811963</v>
      </c>
      <c r="J35" s="14">
        <f t="shared" ref="J35:J36" si="3">+G35/F35</f>
        <v>3.0112018669778293</v>
      </c>
    </row>
    <row r="36" spans="1:10" x14ac:dyDescent="0.25">
      <c r="A36" s="3">
        <v>5</v>
      </c>
      <c r="B36" s="12">
        <f t="shared" si="1"/>
        <v>0.33333333333333331</v>
      </c>
      <c r="C36" s="12">
        <f t="shared" si="1"/>
        <v>3</v>
      </c>
      <c r="D36" s="12">
        <f t="shared" si="1"/>
        <v>1</v>
      </c>
      <c r="F36" s="10">
        <f>+G30</f>
        <v>0.26049795615013005</v>
      </c>
      <c r="G36" s="13">
        <f t="shared" si="2"/>
        <v>0.7900821668937611</v>
      </c>
      <c r="J36" s="14">
        <f t="shared" si="3"/>
        <v>3.0329687747662071</v>
      </c>
    </row>
    <row r="37" spans="1:10" x14ac:dyDescent="0.25">
      <c r="A37" s="3" t="s">
        <v>8</v>
      </c>
      <c r="B37" s="6">
        <f>+SUM(B34:B36)</f>
        <v>1.5333333333333332</v>
      </c>
      <c r="C37" s="6">
        <f>+SUM(C34:C36)</f>
        <v>9</v>
      </c>
      <c r="D37" s="6">
        <f>+SUM(D34:D36)</f>
        <v>4.3333333333333339</v>
      </c>
      <c r="I37" s="15" t="s">
        <v>15</v>
      </c>
      <c r="J37" s="16">
        <f>+AVERAGE(J34:J36)</f>
        <v>3.0387146809594667</v>
      </c>
    </row>
    <row r="40" spans="1:10" x14ac:dyDescent="0.25">
      <c r="B40" s="4" t="s">
        <v>18</v>
      </c>
      <c r="C40" s="4" t="s">
        <v>19</v>
      </c>
      <c r="E40" s="17" t="s">
        <v>16</v>
      </c>
      <c r="F40" s="17">
        <f>+(J37-3)/2</f>
        <v>1.9357340479733365E-2</v>
      </c>
    </row>
    <row r="41" spans="1:10" x14ac:dyDescent="0.25">
      <c r="B41" s="4">
        <v>1</v>
      </c>
      <c r="C41" s="4">
        <v>0</v>
      </c>
      <c r="E41" s="17" t="s">
        <v>17</v>
      </c>
      <c r="F41" s="17">
        <f>+F40/C43</f>
        <v>3.3374724965057528E-2</v>
      </c>
      <c r="G41" s="18" t="str">
        <f>IF(F41&gt;0.1,"ERROR","OK")</f>
        <v>OK</v>
      </c>
    </row>
    <row r="42" spans="1:10" x14ac:dyDescent="0.25">
      <c r="B42" s="4">
        <v>2</v>
      </c>
      <c r="C42" s="4">
        <v>0</v>
      </c>
    </row>
    <row r="43" spans="1:10" x14ac:dyDescent="0.25">
      <c r="B43" s="4">
        <v>3</v>
      </c>
      <c r="C43" s="4">
        <v>0.57999999999999996</v>
      </c>
    </row>
    <row r="44" spans="1:10" x14ac:dyDescent="0.25">
      <c r="B44" s="4">
        <v>4</v>
      </c>
      <c r="C44" s="4">
        <v>0.89</v>
      </c>
    </row>
    <row r="45" spans="1:10" x14ac:dyDescent="0.25">
      <c r="B45" s="4">
        <v>5</v>
      </c>
      <c r="C45" s="11">
        <v>1.1100000000000001</v>
      </c>
    </row>
    <row r="46" spans="1:10" x14ac:dyDescent="0.25">
      <c r="B46" s="4">
        <v>6</v>
      </c>
      <c r="C46" s="11">
        <v>1.24</v>
      </c>
    </row>
    <row r="47" spans="1:10" x14ac:dyDescent="0.25">
      <c r="B47" s="4">
        <v>7</v>
      </c>
      <c r="C47" s="11">
        <v>1.32</v>
      </c>
    </row>
    <row r="48" spans="1:10" x14ac:dyDescent="0.25">
      <c r="B48" s="4">
        <v>8</v>
      </c>
      <c r="C48" s="11">
        <v>1.4</v>
      </c>
    </row>
    <row r="49" spans="1:7" x14ac:dyDescent="0.25">
      <c r="B49" s="4">
        <v>9</v>
      </c>
      <c r="C49" s="11">
        <v>1.45</v>
      </c>
    </row>
    <row r="50" spans="1:7" x14ac:dyDescent="0.25">
      <c r="B50" s="4">
        <v>10</v>
      </c>
      <c r="C50" s="11">
        <v>1.49</v>
      </c>
    </row>
    <row r="52" spans="1:7" x14ac:dyDescent="0.25">
      <c r="A52" s="19" t="s">
        <v>20</v>
      </c>
    </row>
    <row r="53" spans="1:7" x14ac:dyDescent="0.25">
      <c r="A53" s="20"/>
    </row>
    <row r="54" spans="1:7" x14ac:dyDescent="0.25">
      <c r="A54" s="19" t="s">
        <v>21</v>
      </c>
      <c r="B54" s="10">
        <f>+($B34*B$34)+($C34*B$35)+($D34*B$36)</f>
        <v>3</v>
      </c>
      <c r="C54" s="10">
        <f t="shared" ref="C54:D54" si="4">+($B34*C$34)+($C34*C$35)+($D34*C$36)</f>
        <v>19</v>
      </c>
      <c r="D54" s="10">
        <f t="shared" si="4"/>
        <v>7.6666666666666661</v>
      </c>
      <c r="F54" s="10">
        <f>+SUM(B54:D54)</f>
        <v>29.666666666666664</v>
      </c>
      <c r="G54" s="4">
        <f>+F54/$F$57</f>
        <v>0.63967417345471966</v>
      </c>
    </row>
    <row r="55" spans="1:7" x14ac:dyDescent="0.25">
      <c r="B55" s="10">
        <f t="shared" ref="B55:D55" si="5">+($B35*B$34)+($C35*B$35)+($D35*B$36)</f>
        <v>0.51111111111111107</v>
      </c>
      <c r="C55" s="10">
        <f t="shared" si="5"/>
        <v>3</v>
      </c>
      <c r="D55" s="10">
        <f t="shared" si="5"/>
        <v>1.2666666666666666</v>
      </c>
      <c r="F55" s="10">
        <f>+SUM(B55:D55)</f>
        <v>4.7777777777777777</v>
      </c>
      <c r="G55" s="4">
        <f>+F55/$F$57</f>
        <v>0.10301868711068518</v>
      </c>
    </row>
    <row r="56" spans="1:7" x14ac:dyDescent="0.25">
      <c r="B56" s="10">
        <f t="shared" ref="B56:D56" si="6">+($B36*B$34)+($C36*B$35)+($D36*B$36)</f>
        <v>1.2666666666666666</v>
      </c>
      <c r="C56" s="10">
        <f t="shared" si="6"/>
        <v>7.6666666666666661</v>
      </c>
      <c r="D56" s="10">
        <f t="shared" si="6"/>
        <v>3</v>
      </c>
      <c r="F56" s="10">
        <f>+SUM(B56:D56)</f>
        <v>11.933333333333334</v>
      </c>
      <c r="G56" s="4">
        <f>+F56/$F$57</f>
        <v>0.2573071394345951</v>
      </c>
    </row>
    <row r="57" spans="1:7" x14ac:dyDescent="0.25">
      <c r="E57" s="7" t="s">
        <v>8</v>
      </c>
      <c r="F57" s="21">
        <f>+SUM(F54:F56)</f>
        <v>46.37777777777778</v>
      </c>
      <c r="G57" s="21">
        <f>+SUM(G54:G56)</f>
        <v>1</v>
      </c>
    </row>
    <row r="60" spans="1:7" x14ac:dyDescent="0.25">
      <c r="A60" s="19" t="s">
        <v>22</v>
      </c>
      <c r="B60" s="10">
        <f>+($B54*B$54)+($C54*B$55)+($D54*B$56)</f>
        <v>28.422222222222217</v>
      </c>
      <c r="C60" s="10">
        <f t="shared" ref="C60:D60" si="7">+($B54*C$54)+($C54*C$55)+($D54*C$56)</f>
        <v>172.77777777777777</v>
      </c>
      <c r="D60" s="10">
        <f t="shared" si="7"/>
        <v>70.066666666666663</v>
      </c>
      <c r="F60" s="10">
        <f>+SUM(B60:D60)</f>
        <v>271.26666666666665</v>
      </c>
      <c r="G60" s="4">
        <f>+F60/$F$63</f>
        <v>0.63694677413183154</v>
      </c>
    </row>
    <row r="61" spans="1:7" x14ac:dyDescent="0.25">
      <c r="B61" s="10">
        <f t="shared" ref="B61:D61" si="8">+($B55*B$54)+($C55*B$55)+($D55*B$56)</f>
        <v>4.6711111111111112</v>
      </c>
      <c r="C61" s="10">
        <f t="shared" si="8"/>
        <v>28.422222222222217</v>
      </c>
      <c r="D61" s="10">
        <f t="shared" si="8"/>
        <v>11.518518518518519</v>
      </c>
      <c r="F61" s="10">
        <f>+SUM(B61:D61)</f>
        <v>44.611851851851846</v>
      </c>
      <c r="G61" s="4">
        <f>+F61/$F$63</f>
        <v>0.1047507070229204</v>
      </c>
    </row>
    <row r="62" spans="1:7" x14ac:dyDescent="0.25">
      <c r="B62" s="10">
        <f t="shared" ref="B62:D62" si="9">+($B56*B$54)+($C56*B$55)+($D56*B$56)</f>
        <v>11.518518518518519</v>
      </c>
      <c r="C62" s="10">
        <f t="shared" si="9"/>
        <v>70.066666666666663</v>
      </c>
      <c r="D62" s="10">
        <f t="shared" si="9"/>
        <v>28.422222222222221</v>
      </c>
      <c r="F62" s="10">
        <f>+SUM(B62:D62)</f>
        <v>110.0074074074074</v>
      </c>
      <c r="G62" s="4">
        <f>+F62/$F$63</f>
        <v>0.25830251884524807</v>
      </c>
    </row>
    <row r="63" spans="1:7" x14ac:dyDescent="0.25">
      <c r="E63" s="7" t="s">
        <v>8</v>
      </c>
      <c r="F63" s="21">
        <f>+SUM(F60:F62)</f>
        <v>425.8859259259259</v>
      </c>
      <c r="G63" s="21">
        <f>+SUM(G60:G62)</f>
        <v>1</v>
      </c>
    </row>
    <row r="66" spans="1:7" x14ac:dyDescent="0.25">
      <c r="A66" s="19" t="s">
        <v>23</v>
      </c>
      <c r="B66" s="10">
        <f>+($B60*B$60)+($C60*B$61)+($D60*B$62)</f>
        <v>2421.9511111111105</v>
      </c>
      <c r="C66" s="10">
        <f t="shared" ref="C66:D66" si="10">+($B60*C$60)+($C60*C$61)+($D60*C$62)</f>
        <v>14730.794567901232</v>
      </c>
      <c r="D66" s="10">
        <f t="shared" si="10"/>
        <v>5973.0447736625511</v>
      </c>
      <c r="F66" s="10">
        <f>+SUM(B66:D66)</f>
        <v>23125.790452674893</v>
      </c>
      <c r="G66" s="4">
        <f>+F66/$F$69</f>
        <v>0.63698556430032338</v>
      </c>
    </row>
    <row r="67" spans="1:7" x14ac:dyDescent="0.25">
      <c r="B67" s="10">
        <f t="shared" ref="B67:D67" si="11">+($B61*B$60)+($C61*B$61)+($D61*B$62)</f>
        <v>398.20298491083673</v>
      </c>
      <c r="C67" s="10">
        <f t="shared" si="11"/>
        <v>2421.9511111111105</v>
      </c>
      <c r="D67" s="10">
        <f t="shared" si="11"/>
        <v>982.05297119341549</v>
      </c>
      <c r="F67" s="10">
        <f>+SUM(B67:D67)</f>
        <v>3802.2070672153627</v>
      </c>
      <c r="G67" s="4">
        <f>+F67/$F$69</f>
        <v>0.10472943700035627</v>
      </c>
    </row>
    <row r="68" spans="1:7" x14ac:dyDescent="0.25">
      <c r="B68" s="10">
        <f t="shared" ref="B68:D68" si="12">+($B62*B$60)+($C62*B$61)+($D62*B$62)</f>
        <v>982.05297119341549</v>
      </c>
      <c r="C68" s="10">
        <f t="shared" si="12"/>
        <v>5973.0447736625511</v>
      </c>
      <c r="D68" s="10">
        <f t="shared" si="12"/>
        <v>2421.951111111111</v>
      </c>
      <c r="F68" s="10">
        <f>+SUM(B68:D68)</f>
        <v>9377.0488559670775</v>
      </c>
      <c r="G68" s="4">
        <f>+F68/$F$69</f>
        <v>0.25828499869932042</v>
      </c>
    </row>
    <row r="69" spans="1:7" x14ac:dyDescent="0.25">
      <c r="E69" s="7" t="s">
        <v>8</v>
      </c>
      <c r="F69" s="21">
        <f>+SUM(F66:F68)</f>
        <v>36305.046375857331</v>
      </c>
      <c r="G69" s="21">
        <f>+SUM(G66:G68)</f>
        <v>1</v>
      </c>
    </row>
    <row r="72" spans="1:7" x14ac:dyDescent="0.25">
      <c r="A72" s="19" t="s">
        <v>24</v>
      </c>
      <c r="B72" s="10">
        <f>+($B66*B$66)+($C66*B$67)+($D66*B$68)</f>
        <v>17597539.918705564</v>
      </c>
      <c r="C72" s="10">
        <f t="shared" ref="C72:D72" si="13">+($B66*C$66)+($C66*C$67)+($D66*C$68)</f>
        <v>107031792.41073331</v>
      </c>
      <c r="D72" s="10">
        <f t="shared" si="13"/>
        <v>43399265.426024087</v>
      </c>
      <c r="F72" s="10">
        <f>+SUM(B72:D72)</f>
        <v>168028597.75546297</v>
      </c>
      <c r="G72" s="4">
        <f>+F72/$F$75</f>
        <v>0.6369855717447569</v>
      </c>
    </row>
    <row r="73" spans="1:7" x14ac:dyDescent="0.25">
      <c r="B73" s="10">
        <f t="shared" ref="B73:D73" si="14">+($B67*B$66)+($C67*B$67)+($D67*B$68)</f>
        <v>2893284.3617349388</v>
      </c>
      <c r="C73" s="10">
        <f t="shared" si="14"/>
        <v>17597539.918705564</v>
      </c>
      <c r="D73" s="10">
        <f t="shared" si="14"/>
        <v>7135452.8273822218</v>
      </c>
      <c r="F73" s="10">
        <f>+SUM(B73:D73)</f>
        <v>27626277.107822724</v>
      </c>
      <c r="G73" s="4">
        <f>+F73/$F$75</f>
        <v>0.10472943388074792</v>
      </c>
    </row>
    <row r="74" spans="1:7" x14ac:dyDescent="0.25">
      <c r="B74" s="10">
        <f t="shared" ref="B74:D74" si="15">+($B68*B$66)+($C68*B$67)+($D68*B$68)</f>
        <v>7135452.8273822218</v>
      </c>
      <c r="C74" s="10">
        <f t="shared" si="15"/>
        <v>43399265.426024087</v>
      </c>
      <c r="D74" s="10">
        <f t="shared" si="15"/>
        <v>17597539.918705568</v>
      </c>
      <c r="F74" s="10">
        <f>+SUM(B74:D74)</f>
        <v>68132258.172111869</v>
      </c>
      <c r="G74" s="4">
        <f>+F74/$F$75</f>
        <v>0.25828499437449515</v>
      </c>
    </row>
    <row r="75" spans="1:7" x14ac:dyDescent="0.25">
      <c r="E75" s="7" t="s">
        <v>8</v>
      </c>
      <c r="F75" s="21">
        <f>+SUM(F72:F74)</f>
        <v>263787133.03539756</v>
      </c>
      <c r="G75" s="21">
        <f>+SUM(G72:G74)</f>
        <v>1</v>
      </c>
    </row>
    <row r="78" spans="1:7" x14ac:dyDescent="0.25">
      <c r="A78" s="19" t="s">
        <v>25</v>
      </c>
      <c r="B78" s="22">
        <f>+($B72*B$72)+($C72*B$73)+($D72*B$74)</f>
        <v>929020233571305.75</v>
      </c>
      <c r="C78" s="22">
        <f t="shared" ref="C78:D78" si="16">+($B72*C$72)+($C72*C$73)+($D72*C$74)</f>
        <v>5650488718555463</v>
      </c>
      <c r="D78" s="22">
        <f t="shared" si="16"/>
        <v>2291160917330868</v>
      </c>
      <c r="F78" s="22">
        <f>+SUM(B78:D78)</f>
        <v>8870669869457637</v>
      </c>
      <c r="G78" s="4">
        <f>+F78/$F$81</f>
        <v>0.63698557174475712</v>
      </c>
    </row>
    <row r="79" spans="1:7" x14ac:dyDescent="0.25">
      <c r="B79" s="22">
        <f t="shared" ref="B79:D79" si="17">+($B73*B$72)+($C73*B$73)+($D73*B$74)</f>
        <v>152744061155391.22</v>
      </c>
      <c r="C79" s="22">
        <f t="shared" si="17"/>
        <v>929020233571305.75</v>
      </c>
      <c r="D79" s="22">
        <f t="shared" si="17"/>
        <v>376699247903697.63</v>
      </c>
      <c r="F79" s="22">
        <f>+SUM(B79:D79)</f>
        <v>1458463542630394.5</v>
      </c>
      <c r="G79" s="4">
        <f>+F79/$F$81</f>
        <v>0.10472943388074785</v>
      </c>
    </row>
    <row r="80" spans="1:7" x14ac:dyDescent="0.25">
      <c r="B80" s="22">
        <f t="shared" ref="B80:D80" si="18">+($B74*B$72)+($C74*B$73)+($D74*B$74)</f>
        <v>376699247903697.63</v>
      </c>
      <c r="C80" s="22">
        <f t="shared" si="18"/>
        <v>2291160917330868</v>
      </c>
      <c r="D80" s="22">
        <f t="shared" si="18"/>
        <v>929020233571306</v>
      </c>
      <c r="F80" s="22">
        <f>+SUM(B80:D80)</f>
        <v>3596880398805871.5</v>
      </c>
      <c r="G80" s="4">
        <f>+F80/$F$81</f>
        <v>0.25828499437449498</v>
      </c>
    </row>
    <row r="81" spans="1:7" x14ac:dyDescent="0.25">
      <c r="E81" s="7" t="s">
        <v>8</v>
      </c>
      <c r="F81" s="24">
        <f>+SUM(F78:F80)</f>
        <v>1.3926013810893904E+16</v>
      </c>
      <c r="G81" s="21">
        <f>+SUM(G78:G80)</f>
        <v>1</v>
      </c>
    </row>
    <row r="84" spans="1:7" x14ac:dyDescent="0.25">
      <c r="A84" s="19" t="s">
        <v>26</v>
      </c>
      <c r="B84" s="22">
        <f>+($B78*B$78)+($C78*B$79)+($D78*B$80)</f>
        <v>2.5892357831546515E+30</v>
      </c>
      <c r="C84" s="22">
        <f t="shared" ref="C84:D84" si="19">+($B78*C$78)+($C78*C$79)+($D78*C$80)</f>
        <v>1.5748255047313273E+31</v>
      </c>
      <c r="D84" s="22">
        <f t="shared" si="19"/>
        <v>6.3856045517045119E+30</v>
      </c>
      <c r="F84" s="22">
        <f>+SUM(B84:D84)</f>
        <v>2.4723095382172434E+31</v>
      </c>
      <c r="G84" s="4">
        <f>+F84/$F$87</f>
        <v>0.63698557174475712</v>
      </c>
    </row>
    <row r="85" spans="1:7" x14ac:dyDescent="0.25">
      <c r="B85" s="22">
        <f t="shared" ref="B85:D85" si="20">+($B79*B$78)+($C79*B$79)+($D79*B$80)</f>
        <v>4.2570697011363413E+29</v>
      </c>
      <c r="C85" s="22">
        <f t="shared" si="20"/>
        <v>2.5892357831546515E+30</v>
      </c>
      <c r="D85" s="22">
        <f t="shared" si="20"/>
        <v>1.0498836698208852E+30</v>
      </c>
      <c r="F85" s="22">
        <f>+SUM(B85:D85)</f>
        <v>4.064826423089171E+30</v>
      </c>
      <c r="G85" s="4">
        <f>+F85/$F$87</f>
        <v>0.10472943388074789</v>
      </c>
    </row>
    <row r="86" spans="1:7" x14ac:dyDescent="0.25">
      <c r="B86" s="22">
        <f t="shared" ref="B86:D86" si="21">+($B80*B$78)+($C80*B$79)+($D80*B$80)</f>
        <v>1.0498836698208852E+30</v>
      </c>
      <c r="C86" s="22">
        <f t="shared" si="21"/>
        <v>6.3856045517045119E+30</v>
      </c>
      <c r="D86" s="22">
        <f t="shared" si="21"/>
        <v>2.5892357831546521E+30</v>
      </c>
      <c r="F86" s="22">
        <f>+SUM(B86:D86)</f>
        <v>1.0024724004680049E+31</v>
      </c>
      <c r="G86" s="4">
        <f>+F86/$F$87</f>
        <v>0.25828499437449509</v>
      </c>
    </row>
    <row r="87" spans="1:7" x14ac:dyDescent="0.25">
      <c r="E87" s="7" t="s">
        <v>8</v>
      </c>
      <c r="F87" s="24">
        <f>+SUM(F84:F86)</f>
        <v>3.8812645809941652E+31</v>
      </c>
      <c r="G87" s="21">
        <f>+SUM(G84:G86)</f>
        <v>1</v>
      </c>
    </row>
  </sheetData>
  <mergeCells count="6">
    <mergeCell ref="B6:E6"/>
    <mergeCell ref="B1:E1"/>
    <mergeCell ref="A2:A3"/>
    <mergeCell ref="B2:E3"/>
    <mergeCell ref="B4:E4"/>
    <mergeCell ref="B5:E5"/>
  </mergeCells>
  <conditionalFormatting sqref="F41">
    <cfRule type="cellIs" dxfId="19" priority="4" operator="lessThan">
      <formula>0.1</formula>
    </cfRule>
    <cfRule type="cellIs" dxfId="18" priority="5" operator="lessThan">
      <formula>0.1</formula>
    </cfRule>
  </conditionalFormatting>
  <conditionalFormatting sqref="E19:E21">
    <cfRule type="dataBar" priority="1">
      <dataBar>
        <cfvo type="min"/>
        <cfvo type="max"/>
        <color rgb="FF638EC6"/>
      </dataBar>
      <extLst>
        <ext xmlns:x14="http://schemas.microsoft.com/office/spreadsheetml/2009/9/main" uri="{B025F937-C7B1-47D3-B67F-A62EFF666E3E}">
          <x14:id>{AAA9D79D-403D-4F79-9504-73E11FC78CF9}</x14:id>
        </ext>
      </extLst>
    </cfRule>
  </conditionalFormatting>
  <pageMargins left="0.7" right="0.7" top="0.75" bottom="0.75" header="0.3" footer="0.3"/>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AAA9D79D-403D-4F79-9504-73E11FC78CF9}">
            <x14:dataBar minLength="0" maxLength="100" border="1" negativeBarBorderColorSameAsPositive="0">
              <x14:cfvo type="autoMin"/>
              <x14:cfvo type="autoMax"/>
              <x14:borderColor rgb="FF638EC6"/>
              <x14:negativeFillColor rgb="FFFF0000"/>
              <x14:negativeBorderColor rgb="FFFF0000"/>
              <x14:axisColor rgb="FF000000"/>
            </x14:dataBar>
          </x14:cfRule>
          <xm:sqref>E19:E21</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7BC5D5-BA0F-487B-B0CD-55259104634B}">
  <sheetPr>
    <tabColor theme="7" tint="0.39997558519241921"/>
  </sheetPr>
  <dimension ref="A1:J86"/>
  <sheetViews>
    <sheetView topLeftCell="A6" zoomScale="115" zoomScaleNormal="115" workbookViewId="0">
      <selection activeCell="B15" sqref="B15"/>
    </sheetView>
  </sheetViews>
  <sheetFormatPr baseColWidth="10" defaultRowHeight="15" x14ac:dyDescent="0.25"/>
  <cols>
    <col min="1" max="1" width="39.28515625" customWidth="1"/>
    <col min="2" max="2" width="36.7109375" customWidth="1"/>
    <col min="3" max="3" width="31.42578125" customWidth="1"/>
    <col min="4" max="4" width="25.85546875" customWidth="1"/>
    <col min="5" max="5" width="38" customWidth="1"/>
    <col min="6" max="6" width="64.5703125" customWidth="1"/>
    <col min="7" max="7" width="55.140625" customWidth="1"/>
  </cols>
  <sheetData>
    <row r="1" spans="1:6" x14ac:dyDescent="0.25">
      <c r="A1" s="32" t="s">
        <v>34</v>
      </c>
      <c r="B1" s="64" t="s">
        <v>74</v>
      </c>
      <c r="C1" s="64"/>
      <c r="D1" s="64"/>
      <c r="E1" s="64"/>
    </row>
    <row r="2" spans="1:6" x14ac:dyDescent="0.25">
      <c r="A2" s="65" t="s">
        <v>35</v>
      </c>
      <c r="B2" s="66" t="s">
        <v>57</v>
      </c>
      <c r="C2" s="66"/>
      <c r="D2" s="66"/>
      <c r="E2" s="66"/>
    </row>
    <row r="3" spans="1:6" x14ac:dyDescent="0.25">
      <c r="A3" s="65"/>
      <c r="B3" s="66"/>
      <c r="C3" s="66"/>
      <c r="D3" s="66"/>
      <c r="E3" s="66"/>
    </row>
    <row r="4" spans="1:6" x14ac:dyDescent="0.25">
      <c r="A4" s="32" t="s">
        <v>36</v>
      </c>
      <c r="B4" s="64" t="s">
        <v>37</v>
      </c>
      <c r="C4" s="64"/>
      <c r="D4" s="64"/>
      <c r="E4" s="64"/>
    </row>
    <row r="5" spans="1:6" x14ac:dyDescent="0.25">
      <c r="A5" s="32" t="s">
        <v>38</v>
      </c>
      <c r="B5" s="67" t="s">
        <v>49</v>
      </c>
      <c r="C5" s="67"/>
      <c r="D5" s="67"/>
      <c r="E5" s="67"/>
    </row>
    <row r="6" spans="1:6" ht="32.25" customHeight="1" x14ac:dyDescent="0.25">
      <c r="A6" s="33" t="s">
        <v>39</v>
      </c>
      <c r="B6" s="63" t="s">
        <v>50</v>
      </c>
      <c r="C6" s="63"/>
      <c r="D6" s="63"/>
      <c r="E6" s="63"/>
    </row>
    <row r="8" spans="1:6" ht="30" x14ac:dyDescent="0.25">
      <c r="A8" t="s">
        <v>0</v>
      </c>
      <c r="B8" s="40" t="s">
        <v>51</v>
      </c>
      <c r="C8" t="s">
        <v>41</v>
      </c>
      <c r="E8" s="39" t="s">
        <v>27</v>
      </c>
      <c r="F8" s="42" t="s">
        <v>88</v>
      </c>
    </row>
    <row r="9" spans="1:6" x14ac:dyDescent="0.25">
      <c r="A9" s="34">
        <v>1</v>
      </c>
      <c r="B9" s="1" t="s">
        <v>100</v>
      </c>
      <c r="C9" t="s">
        <v>2</v>
      </c>
      <c r="E9" s="7">
        <v>2</v>
      </c>
      <c r="F9" s="4" t="s">
        <v>56</v>
      </c>
    </row>
    <row r="10" spans="1:6" x14ac:dyDescent="0.25">
      <c r="A10" s="35">
        <v>3</v>
      </c>
      <c r="B10" s="1" t="s">
        <v>102</v>
      </c>
      <c r="C10" t="s">
        <v>3</v>
      </c>
      <c r="E10" s="7">
        <v>3</v>
      </c>
      <c r="F10" s="4" t="s">
        <v>55</v>
      </c>
    </row>
    <row r="11" spans="1:6" x14ac:dyDescent="0.25">
      <c r="A11" s="36">
        <v>5</v>
      </c>
      <c r="B11" s="1" t="s">
        <v>52</v>
      </c>
      <c r="C11" t="s">
        <v>4</v>
      </c>
      <c r="E11" s="7">
        <v>5</v>
      </c>
      <c r="F11" s="4" t="s">
        <v>56</v>
      </c>
    </row>
    <row r="12" spans="1:6" x14ac:dyDescent="0.25">
      <c r="A12" s="37">
        <v>7</v>
      </c>
      <c r="B12" s="1" t="s">
        <v>53</v>
      </c>
      <c r="C12" t="s">
        <v>5</v>
      </c>
    </row>
    <row r="13" spans="1:6" x14ac:dyDescent="0.25">
      <c r="A13" s="38">
        <v>9</v>
      </c>
      <c r="B13" s="1" t="s">
        <v>54</v>
      </c>
      <c r="C13" t="s">
        <v>6</v>
      </c>
    </row>
    <row r="17" spans="1:10" x14ac:dyDescent="0.25">
      <c r="A17" s="2" t="s">
        <v>27</v>
      </c>
      <c r="B17" s="3">
        <v>2</v>
      </c>
      <c r="C17" s="3">
        <v>3</v>
      </c>
      <c r="D17" s="3">
        <v>5</v>
      </c>
      <c r="E17" s="3" t="s">
        <v>9</v>
      </c>
    </row>
    <row r="18" spans="1:10" x14ac:dyDescent="0.25">
      <c r="A18" s="3">
        <v>2</v>
      </c>
      <c r="B18" s="23">
        <v>1</v>
      </c>
      <c r="C18" s="12">
        <v>3</v>
      </c>
      <c r="D18" s="12">
        <v>1</v>
      </c>
      <c r="E18" s="45">
        <f>+G83</f>
        <v>0.42857142857142855</v>
      </c>
    </row>
    <row r="19" spans="1:10" x14ac:dyDescent="0.25">
      <c r="A19" s="3">
        <v>3</v>
      </c>
      <c r="B19" s="5">
        <f>1/C18</f>
        <v>0.33333333333333331</v>
      </c>
      <c r="C19" s="23">
        <v>1</v>
      </c>
      <c r="D19" s="12">
        <v>0.33333333333333331</v>
      </c>
      <c r="E19" s="45">
        <f>+G84</f>
        <v>0.14285714285714285</v>
      </c>
    </row>
    <row r="20" spans="1:10" x14ac:dyDescent="0.25">
      <c r="A20" s="3">
        <v>5</v>
      </c>
      <c r="B20" s="5">
        <f>1/D18</f>
        <v>1</v>
      </c>
      <c r="C20" s="5">
        <f>1/D19</f>
        <v>3</v>
      </c>
      <c r="D20" s="23">
        <v>1</v>
      </c>
      <c r="E20" s="45">
        <f>+G85</f>
        <v>0.42857142857142855</v>
      </c>
    </row>
    <row r="21" spans="1:10" x14ac:dyDescent="0.25">
      <c r="A21" s="3" t="s">
        <v>8</v>
      </c>
      <c r="B21" s="6">
        <f>+SUM(B18:B20)</f>
        <v>2.333333333333333</v>
      </c>
      <c r="C21" s="6">
        <f>+SUM(C18:C20)</f>
        <v>7</v>
      </c>
      <c r="D21" s="6">
        <f>+SUM(D18:D20)</f>
        <v>2.333333333333333</v>
      </c>
      <c r="E21" s="6">
        <f>+SUM(E18:E20)</f>
        <v>1</v>
      </c>
    </row>
    <row r="24" spans="1:10" x14ac:dyDescent="0.25">
      <c r="A24" t="s">
        <v>10</v>
      </c>
    </row>
    <row r="26" spans="1:10" x14ac:dyDescent="0.25">
      <c r="A26" s="2" t="s">
        <v>27</v>
      </c>
      <c r="B26" s="3">
        <v>2</v>
      </c>
      <c r="C26" s="3">
        <v>3</v>
      </c>
      <c r="D26" s="3">
        <v>5</v>
      </c>
      <c r="E26" s="8"/>
      <c r="F26" s="11" t="s">
        <v>11</v>
      </c>
      <c r="G26" s="11" t="s">
        <v>12</v>
      </c>
    </row>
    <row r="27" spans="1:10" x14ac:dyDescent="0.25">
      <c r="A27" s="3">
        <v>2</v>
      </c>
      <c r="B27" s="10">
        <f t="shared" ref="B27:D29" si="0">+B18/B$21</f>
        <v>0.4285714285714286</v>
      </c>
      <c r="C27" s="10">
        <f t="shared" si="0"/>
        <v>0.42857142857142855</v>
      </c>
      <c r="D27" s="10">
        <f t="shared" si="0"/>
        <v>0.4285714285714286</v>
      </c>
      <c r="E27" s="9"/>
      <c r="F27" s="10">
        <f>+SUM(B27:D27)</f>
        <v>1.2857142857142858</v>
      </c>
      <c r="G27" s="10">
        <f>+AVERAGE(B27:D27)</f>
        <v>0.4285714285714286</v>
      </c>
    </row>
    <row r="28" spans="1:10" x14ac:dyDescent="0.25">
      <c r="A28" s="3">
        <v>3</v>
      </c>
      <c r="B28" s="10">
        <f t="shared" si="0"/>
        <v>0.14285714285714288</v>
      </c>
      <c r="C28" s="10">
        <f t="shared" si="0"/>
        <v>0.14285714285714285</v>
      </c>
      <c r="D28" s="10">
        <f t="shared" si="0"/>
        <v>0.14285714285714288</v>
      </c>
      <c r="E28" s="9"/>
      <c r="F28" s="10">
        <f>+SUM(B28:D28)</f>
        <v>0.4285714285714286</v>
      </c>
      <c r="G28" s="10">
        <f>+AVERAGE(B28:D28)</f>
        <v>0.14285714285714288</v>
      </c>
    </row>
    <row r="29" spans="1:10" x14ac:dyDescent="0.25">
      <c r="A29" s="3">
        <v>5</v>
      </c>
      <c r="B29" s="10">
        <f t="shared" si="0"/>
        <v>0.4285714285714286</v>
      </c>
      <c r="C29" s="10">
        <f t="shared" si="0"/>
        <v>0.42857142857142855</v>
      </c>
      <c r="D29" s="10">
        <f t="shared" si="0"/>
        <v>0.4285714285714286</v>
      </c>
      <c r="E29" s="9"/>
      <c r="F29" s="10">
        <f>+SUM(B29:D29)</f>
        <v>1.2857142857142858</v>
      </c>
      <c r="G29" s="10">
        <f>+AVERAGE(B29:D29)</f>
        <v>0.4285714285714286</v>
      </c>
    </row>
    <row r="30" spans="1:10" x14ac:dyDescent="0.25">
      <c r="A30" s="3" t="s">
        <v>8</v>
      </c>
      <c r="B30" s="6">
        <f>+SUM(B27:B29)</f>
        <v>1</v>
      </c>
      <c r="C30" s="6">
        <f>+SUM(C27:C29)</f>
        <v>1</v>
      </c>
      <c r="D30" s="6">
        <f>+SUM(D27:D29)</f>
        <v>1</v>
      </c>
      <c r="E30" s="9"/>
    </row>
    <row r="32" spans="1:10" x14ac:dyDescent="0.25">
      <c r="A32" s="2" t="s">
        <v>27</v>
      </c>
      <c r="B32" s="3">
        <v>2</v>
      </c>
      <c r="C32" s="3">
        <v>3</v>
      </c>
      <c r="D32" s="3">
        <v>5</v>
      </c>
      <c r="F32" s="11" t="s">
        <v>12</v>
      </c>
      <c r="G32" s="11" t="s">
        <v>13</v>
      </c>
      <c r="J32" s="11" t="s">
        <v>14</v>
      </c>
    </row>
    <row r="33" spans="1:10" x14ac:dyDescent="0.25">
      <c r="A33" s="3">
        <v>2</v>
      </c>
      <c r="B33" s="12">
        <f t="shared" ref="B33:D35" si="1">+B18</f>
        <v>1</v>
      </c>
      <c r="C33" s="12">
        <f t="shared" si="1"/>
        <v>3</v>
      </c>
      <c r="D33" s="12">
        <f t="shared" si="1"/>
        <v>1</v>
      </c>
      <c r="F33" s="10">
        <f>+G27</f>
        <v>0.4285714285714286</v>
      </c>
      <c r="G33" s="13">
        <f>+(B33*$F$33)+C33*$F$34+D33*$F$35</f>
        <v>1.2857142857142858</v>
      </c>
      <c r="J33" s="14">
        <f>+G33/F33</f>
        <v>3</v>
      </c>
    </row>
    <row r="34" spans="1:10" x14ac:dyDescent="0.25">
      <c r="A34" s="3">
        <v>3</v>
      </c>
      <c r="B34" s="12">
        <f t="shared" si="1"/>
        <v>0.33333333333333331</v>
      </c>
      <c r="C34" s="12">
        <f t="shared" si="1"/>
        <v>1</v>
      </c>
      <c r="D34" s="12">
        <f t="shared" si="1"/>
        <v>0.33333333333333331</v>
      </c>
      <c r="F34" s="10">
        <f>+G28</f>
        <v>0.14285714285714288</v>
      </c>
      <c r="G34" s="13">
        <f t="shared" ref="G34:G35" si="2">+(B34*$F$33)+C34*$F$34+D34*$F$35</f>
        <v>0.42857142857142855</v>
      </c>
      <c r="J34" s="14">
        <f t="shared" ref="J34:J35" si="3">+G34/F34</f>
        <v>2.9999999999999996</v>
      </c>
    </row>
    <row r="35" spans="1:10" x14ac:dyDescent="0.25">
      <c r="A35" s="3">
        <v>5</v>
      </c>
      <c r="B35" s="12">
        <f t="shared" si="1"/>
        <v>1</v>
      </c>
      <c r="C35" s="12">
        <f t="shared" si="1"/>
        <v>3</v>
      </c>
      <c r="D35" s="12">
        <f t="shared" si="1"/>
        <v>1</v>
      </c>
      <c r="F35" s="10">
        <f>+G29</f>
        <v>0.4285714285714286</v>
      </c>
      <c r="G35" s="13">
        <f t="shared" si="2"/>
        <v>1.2857142857142858</v>
      </c>
      <c r="J35" s="14">
        <f t="shared" si="3"/>
        <v>3</v>
      </c>
    </row>
    <row r="36" spans="1:10" x14ac:dyDescent="0.25">
      <c r="A36" s="3" t="s">
        <v>8</v>
      </c>
      <c r="B36" s="6">
        <f>+SUM(B33:B35)</f>
        <v>2.333333333333333</v>
      </c>
      <c r="C36" s="6">
        <f>+SUM(C33:C35)</f>
        <v>7</v>
      </c>
      <c r="D36" s="6">
        <f>+SUM(D33:D35)</f>
        <v>2.333333333333333</v>
      </c>
      <c r="I36" s="15" t="s">
        <v>15</v>
      </c>
      <c r="J36" s="16">
        <f>+AVERAGE(J33:J35)</f>
        <v>3</v>
      </c>
    </row>
    <row r="39" spans="1:10" x14ac:dyDescent="0.25">
      <c r="B39" s="4" t="s">
        <v>18</v>
      </c>
      <c r="C39" s="4" t="s">
        <v>19</v>
      </c>
      <c r="E39" s="17" t="s">
        <v>16</v>
      </c>
      <c r="F39" s="17">
        <f>+(J36-3)/2</f>
        <v>0</v>
      </c>
    </row>
    <row r="40" spans="1:10" x14ac:dyDescent="0.25">
      <c r="B40" s="4">
        <v>1</v>
      </c>
      <c r="C40" s="4">
        <v>0</v>
      </c>
      <c r="E40" s="17" t="s">
        <v>17</v>
      </c>
      <c r="F40" s="17">
        <f>+F39/C42</f>
        <v>0</v>
      </c>
      <c r="G40" s="18" t="str">
        <f>IF(F40&gt;0.1,"ERROR","OK")</f>
        <v>OK</v>
      </c>
    </row>
    <row r="41" spans="1:10" x14ac:dyDescent="0.25">
      <c r="B41" s="4">
        <v>2</v>
      </c>
      <c r="C41" s="4">
        <v>0</v>
      </c>
    </row>
    <row r="42" spans="1:10" x14ac:dyDescent="0.25">
      <c r="B42" s="4">
        <v>3</v>
      </c>
      <c r="C42" s="4">
        <v>0.57999999999999996</v>
      </c>
    </row>
    <row r="43" spans="1:10" x14ac:dyDescent="0.25">
      <c r="B43" s="4">
        <v>4</v>
      </c>
      <c r="C43" s="4">
        <v>0.89</v>
      </c>
    </row>
    <row r="44" spans="1:10" x14ac:dyDescent="0.25">
      <c r="B44" s="4">
        <v>5</v>
      </c>
      <c r="C44" s="11">
        <v>1.1100000000000001</v>
      </c>
    </row>
    <row r="45" spans="1:10" x14ac:dyDescent="0.25">
      <c r="B45" s="4">
        <v>6</v>
      </c>
      <c r="C45" s="11">
        <v>1.24</v>
      </c>
    </row>
    <row r="46" spans="1:10" x14ac:dyDescent="0.25">
      <c r="B46" s="4">
        <v>7</v>
      </c>
      <c r="C46" s="11">
        <v>1.32</v>
      </c>
    </row>
    <row r="47" spans="1:10" x14ac:dyDescent="0.25">
      <c r="B47" s="4">
        <v>8</v>
      </c>
      <c r="C47" s="11">
        <v>1.4</v>
      </c>
    </row>
    <row r="48" spans="1:10" x14ac:dyDescent="0.25">
      <c r="B48" s="4">
        <v>9</v>
      </c>
      <c r="C48" s="11">
        <v>1.45</v>
      </c>
    </row>
    <row r="49" spans="1:7" x14ac:dyDescent="0.25">
      <c r="B49" s="4">
        <v>10</v>
      </c>
      <c r="C49" s="11">
        <v>1.49</v>
      </c>
    </row>
    <row r="51" spans="1:7" x14ac:dyDescent="0.25">
      <c r="A51" s="19" t="s">
        <v>20</v>
      </c>
    </row>
    <row r="52" spans="1:7" x14ac:dyDescent="0.25">
      <c r="A52" s="20"/>
    </row>
    <row r="53" spans="1:7" x14ac:dyDescent="0.25">
      <c r="A53" s="19" t="s">
        <v>21</v>
      </c>
      <c r="B53" s="10">
        <f>+($B33*B$33)+($C33*B$34)+($D33*B$35)</f>
        <v>3</v>
      </c>
      <c r="C53" s="10">
        <f t="shared" ref="C53:D53" si="4">+($B33*C$33)+($C33*C$34)+($D33*C$35)</f>
        <v>9</v>
      </c>
      <c r="D53" s="10">
        <f t="shared" si="4"/>
        <v>3</v>
      </c>
      <c r="F53" s="10">
        <f>+SUM(B53:D53)</f>
        <v>15</v>
      </c>
      <c r="G53" s="4">
        <f>+F53/$F$56</f>
        <v>0.42857142857142855</v>
      </c>
    </row>
    <row r="54" spans="1:7" x14ac:dyDescent="0.25">
      <c r="B54" s="10">
        <f t="shared" ref="B54:D55" si="5">+($B34*B$33)+($C34*B$34)+($D34*B$35)</f>
        <v>1</v>
      </c>
      <c r="C54" s="10">
        <f t="shared" si="5"/>
        <v>3</v>
      </c>
      <c r="D54" s="10">
        <f t="shared" si="5"/>
        <v>1</v>
      </c>
      <c r="F54" s="10">
        <f>+SUM(B54:D54)</f>
        <v>5</v>
      </c>
      <c r="G54" s="4">
        <f>+F54/$F$56</f>
        <v>0.14285714285714285</v>
      </c>
    </row>
    <row r="55" spans="1:7" x14ac:dyDescent="0.25">
      <c r="B55" s="10">
        <f t="shared" si="5"/>
        <v>3</v>
      </c>
      <c r="C55" s="10">
        <f t="shared" si="5"/>
        <v>9</v>
      </c>
      <c r="D55" s="10">
        <f t="shared" si="5"/>
        <v>3</v>
      </c>
      <c r="F55" s="10">
        <f>+SUM(B55:D55)</f>
        <v>15</v>
      </c>
      <c r="G55" s="4">
        <f>+F55/$F$56</f>
        <v>0.42857142857142855</v>
      </c>
    </row>
    <row r="56" spans="1:7" x14ac:dyDescent="0.25">
      <c r="E56" s="7" t="s">
        <v>8</v>
      </c>
      <c r="F56" s="21">
        <f>+SUM(F53:F55)</f>
        <v>35</v>
      </c>
      <c r="G56" s="21">
        <f>+SUM(G53:G55)</f>
        <v>1</v>
      </c>
    </row>
    <row r="59" spans="1:7" x14ac:dyDescent="0.25">
      <c r="A59" s="19" t="s">
        <v>22</v>
      </c>
      <c r="B59" s="10">
        <f>+($B53*B$53)+($C53*B$54)+($D53*B$55)</f>
        <v>27</v>
      </c>
      <c r="C59" s="10">
        <f t="shared" ref="C59:D59" si="6">+($B53*C$53)+($C53*C$54)+($D53*C$55)</f>
        <v>81</v>
      </c>
      <c r="D59" s="10">
        <f t="shared" si="6"/>
        <v>27</v>
      </c>
      <c r="F59" s="10">
        <f>+SUM(B59:D59)</f>
        <v>135</v>
      </c>
      <c r="G59" s="4">
        <f>+F59/$F$62</f>
        <v>0.42857142857142855</v>
      </c>
    </row>
    <row r="60" spans="1:7" x14ac:dyDescent="0.25">
      <c r="B60" s="10">
        <f t="shared" ref="B60:D61" si="7">+($B54*B$53)+($C54*B$54)+($D54*B$55)</f>
        <v>9</v>
      </c>
      <c r="C60" s="10">
        <f t="shared" si="7"/>
        <v>27</v>
      </c>
      <c r="D60" s="10">
        <f t="shared" si="7"/>
        <v>9</v>
      </c>
      <c r="F60" s="10">
        <f>+SUM(B60:D60)</f>
        <v>45</v>
      </c>
      <c r="G60" s="4">
        <f>+F60/$F$62</f>
        <v>0.14285714285714285</v>
      </c>
    </row>
    <row r="61" spans="1:7" x14ac:dyDescent="0.25">
      <c r="B61" s="10">
        <f t="shared" si="7"/>
        <v>27</v>
      </c>
      <c r="C61" s="10">
        <f t="shared" si="7"/>
        <v>81</v>
      </c>
      <c r="D61" s="10">
        <f t="shared" si="7"/>
        <v>27</v>
      </c>
      <c r="F61" s="10">
        <f>+SUM(B61:D61)</f>
        <v>135</v>
      </c>
      <c r="G61" s="4">
        <f>+F61/$F$62</f>
        <v>0.42857142857142855</v>
      </c>
    </row>
    <row r="62" spans="1:7" x14ac:dyDescent="0.25">
      <c r="E62" s="7" t="s">
        <v>8</v>
      </c>
      <c r="F62" s="21">
        <f>+SUM(F59:F61)</f>
        <v>315</v>
      </c>
      <c r="G62" s="21">
        <f>+SUM(G59:G61)</f>
        <v>1</v>
      </c>
    </row>
    <row r="65" spans="1:7" x14ac:dyDescent="0.25">
      <c r="A65" s="19" t="s">
        <v>23</v>
      </c>
      <c r="B65" s="10">
        <f>+($B59*B$59)+($C59*B$60)+($D59*B$61)</f>
        <v>2187</v>
      </c>
      <c r="C65" s="10">
        <f t="shared" ref="C65:D65" si="8">+($B59*C$59)+($C59*C$60)+($D59*C$61)</f>
        <v>6561</v>
      </c>
      <c r="D65" s="10">
        <f t="shared" si="8"/>
        <v>2187</v>
      </c>
      <c r="F65" s="10">
        <f>+SUM(B65:D65)</f>
        <v>10935</v>
      </c>
      <c r="G65" s="4">
        <f>+F65/$F$68</f>
        <v>0.42857142857142855</v>
      </c>
    </row>
    <row r="66" spans="1:7" x14ac:dyDescent="0.25">
      <c r="B66" s="10">
        <f t="shared" ref="B66:D67" si="9">+($B60*B$59)+($C60*B$60)+($D60*B$61)</f>
        <v>729</v>
      </c>
      <c r="C66" s="10">
        <f t="shared" si="9"/>
        <v>2187</v>
      </c>
      <c r="D66" s="10">
        <f t="shared" si="9"/>
        <v>729</v>
      </c>
      <c r="F66" s="10">
        <f>+SUM(B66:D66)</f>
        <v>3645</v>
      </c>
      <c r="G66" s="4">
        <f>+F66/$F$68</f>
        <v>0.14285714285714285</v>
      </c>
    </row>
    <row r="67" spans="1:7" x14ac:dyDescent="0.25">
      <c r="B67" s="10">
        <f t="shared" si="9"/>
        <v>2187</v>
      </c>
      <c r="C67" s="10">
        <f t="shared" si="9"/>
        <v>6561</v>
      </c>
      <c r="D67" s="10">
        <f t="shared" si="9"/>
        <v>2187</v>
      </c>
      <c r="F67" s="10">
        <f>+SUM(B67:D67)</f>
        <v>10935</v>
      </c>
      <c r="G67" s="4">
        <f>+F67/$F$68</f>
        <v>0.42857142857142855</v>
      </c>
    </row>
    <row r="68" spans="1:7" x14ac:dyDescent="0.25">
      <c r="E68" s="7" t="s">
        <v>8</v>
      </c>
      <c r="F68" s="21">
        <f>+SUM(F65:F67)</f>
        <v>25515</v>
      </c>
      <c r="G68" s="21">
        <f>+SUM(G65:G67)</f>
        <v>1</v>
      </c>
    </row>
    <row r="71" spans="1:7" x14ac:dyDescent="0.25">
      <c r="A71" s="19" t="s">
        <v>24</v>
      </c>
      <c r="B71" s="10">
        <f>+($B65*B$65)+($C65*B$66)+($D65*B$67)</f>
        <v>14348907</v>
      </c>
      <c r="C71" s="10">
        <f t="shared" ref="C71:D71" si="10">+($B65*C$65)+($C65*C$66)+($D65*C$67)</f>
        <v>43046721</v>
      </c>
      <c r="D71" s="10">
        <f t="shared" si="10"/>
        <v>14348907</v>
      </c>
      <c r="F71" s="10">
        <f>+SUM(B71:D71)</f>
        <v>71744535</v>
      </c>
      <c r="G71" s="4">
        <f>+F71/$F$74</f>
        <v>0.42857142857142855</v>
      </c>
    </row>
    <row r="72" spans="1:7" x14ac:dyDescent="0.25">
      <c r="B72" s="10">
        <f t="shared" ref="B72:D73" si="11">+($B66*B$65)+($C66*B$66)+($D66*B$67)</f>
        <v>4782969</v>
      </c>
      <c r="C72" s="10">
        <f t="shared" si="11"/>
        <v>14348907</v>
      </c>
      <c r="D72" s="10">
        <f t="shared" si="11"/>
        <v>4782969</v>
      </c>
      <c r="F72" s="10">
        <f>+SUM(B72:D72)</f>
        <v>23914845</v>
      </c>
      <c r="G72" s="4">
        <f>+F72/$F$74</f>
        <v>0.14285714285714285</v>
      </c>
    </row>
    <row r="73" spans="1:7" x14ac:dyDescent="0.25">
      <c r="B73" s="10">
        <f t="shared" si="11"/>
        <v>14348907</v>
      </c>
      <c r="C73" s="10">
        <f t="shared" si="11"/>
        <v>43046721</v>
      </c>
      <c r="D73" s="10">
        <f t="shared" si="11"/>
        <v>14348907</v>
      </c>
      <c r="F73" s="10">
        <f>+SUM(B73:D73)</f>
        <v>71744535</v>
      </c>
      <c r="G73" s="4">
        <f>+F73/$F$74</f>
        <v>0.42857142857142855</v>
      </c>
    </row>
    <row r="74" spans="1:7" x14ac:dyDescent="0.25">
      <c r="E74" s="7" t="s">
        <v>8</v>
      </c>
      <c r="F74" s="21">
        <f>+SUM(F71:F73)</f>
        <v>167403915</v>
      </c>
      <c r="G74" s="21">
        <f>+SUM(G71:G73)</f>
        <v>1</v>
      </c>
    </row>
    <row r="77" spans="1:7" x14ac:dyDescent="0.25">
      <c r="A77" s="19" t="s">
        <v>25</v>
      </c>
      <c r="B77" s="22">
        <f>+($B71*B$71)+($C71*B$72)+($D71*B$73)</f>
        <v>617673396283947</v>
      </c>
      <c r="C77" s="22">
        <f t="shared" ref="C77:D77" si="12">+($B71*C$71)+($C71*C$72)+($D71*C$73)</f>
        <v>1853020188851841</v>
      </c>
      <c r="D77" s="22">
        <f t="shared" si="12"/>
        <v>617673396283947</v>
      </c>
      <c r="F77" s="22">
        <f>+SUM(B77:D77)</f>
        <v>3088366981419735</v>
      </c>
      <c r="G77" s="4">
        <f>+F77/$F$80</f>
        <v>0.42857142857142855</v>
      </c>
    </row>
    <row r="78" spans="1:7" x14ac:dyDescent="0.25">
      <c r="B78" s="22">
        <f t="shared" ref="B78:D79" si="13">+($B72*B$71)+($C72*B$72)+($D72*B$73)</f>
        <v>205891132094649</v>
      </c>
      <c r="C78" s="22">
        <f t="shared" si="13"/>
        <v>617673396283947</v>
      </c>
      <c r="D78" s="22">
        <f t="shared" si="13"/>
        <v>205891132094649</v>
      </c>
      <c r="F78" s="22">
        <f>+SUM(B78:D78)</f>
        <v>1029455660473245</v>
      </c>
      <c r="G78" s="4">
        <f>+F78/$F$80</f>
        <v>0.14285714285714285</v>
      </c>
    </row>
    <row r="79" spans="1:7" x14ac:dyDescent="0.25">
      <c r="B79" s="22">
        <f t="shared" si="13"/>
        <v>617673396283947</v>
      </c>
      <c r="C79" s="22">
        <f t="shared" si="13"/>
        <v>1853020188851841</v>
      </c>
      <c r="D79" s="22">
        <f t="shared" si="13"/>
        <v>617673396283947</v>
      </c>
      <c r="F79" s="22">
        <f>+SUM(B79:D79)</f>
        <v>3088366981419735</v>
      </c>
      <c r="G79" s="4">
        <f>+F79/$F$80</f>
        <v>0.42857142857142855</v>
      </c>
    </row>
    <row r="80" spans="1:7" x14ac:dyDescent="0.25">
      <c r="E80" s="7" t="s">
        <v>8</v>
      </c>
      <c r="F80" s="24">
        <f>+SUM(F77:F79)</f>
        <v>7206189623312715</v>
      </c>
      <c r="G80" s="21">
        <f>+SUM(G77:G79)</f>
        <v>1</v>
      </c>
    </row>
    <row r="83" spans="1:7" x14ac:dyDescent="0.25">
      <c r="A83" s="19" t="s">
        <v>26</v>
      </c>
      <c r="B83" s="22">
        <f>+($B77*B$77)+($C77*B$78)+($D77*B$79)</f>
        <v>1.1445612734308376E+30</v>
      </c>
      <c r="C83" s="22">
        <f t="shared" ref="C83:D83" si="14">+($B77*C$77)+($C77*C$78)+($D77*C$79)</f>
        <v>3.4336838202925124E+30</v>
      </c>
      <c r="D83" s="22">
        <f t="shared" si="14"/>
        <v>1.1445612734308376E+30</v>
      </c>
      <c r="F83" s="22">
        <f>+SUM(B83:D83)</f>
        <v>5.7228063671541876E+30</v>
      </c>
      <c r="G83" s="4">
        <f>+F83/$F$86</f>
        <v>0.42857142857142855</v>
      </c>
    </row>
    <row r="84" spans="1:7" x14ac:dyDescent="0.25">
      <c r="B84" s="22">
        <f t="shared" ref="B84:D85" si="15">+($B78*B$77)+($C78*B$78)+($D78*B$79)</f>
        <v>3.8152042447694579E+29</v>
      </c>
      <c r="C84" s="22">
        <f t="shared" si="15"/>
        <v>1.1445612734308376E+30</v>
      </c>
      <c r="D84" s="22">
        <f t="shared" si="15"/>
        <v>3.8152042447694579E+29</v>
      </c>
      <c r="F84" s="22">
        <f>+SUM(B84:D84)</f>
        <v>1.9076021223847293E+30</v>
      </c>
      <c r="G84" s="4">
        <f>+F84/$F$86</f>
        <v>0.14285714285714285</v>
      </c>
    </row>
    <row r="85" spans="1:7" x14ac:dyDescent="0.25">
      <c r="B85" s="22">
        <f t="shared" si="15"/>
        <v>1.1445612734308376E+30</v>
      </c>
      <c r="C85" s="22">
        <f t="shared" si="15"/>
        <v>3.4336838202925124E+30</v>
      </c>
      <c r="D85" s="22">
        <f t="shared" si="15"/>
        <v>1.1445612734308376E+30</v>
      </c>
      <c r="F85" s="22">
        <f>+SUM(B85:D85)</f>
        <v>5.7228063671541876E+30</v>
      </c>
      <c r="G85" s="4">
        <f>+F85/$F$86</f>
        <v>0.42857142857142855</v>
      </c>
    </row>
    <row r="86" spans="1:7" x14ac:dyDescent="0.25">
      <c r="E86" s="7" t="s">
        <v>8</v>
      </c>
      <c r="F86" s="24">
        <f>+SUM(F83:F85)</f>
        <v>1.3353214856693105E+31</v>
      </c>
      <c r="G86" s="21">
        <f>+SUM(G83:G85)</f>
        <v>1</v>
      </c>
    </row>
  </sheetData>
  <mergeCells count="6">
    <mergeCell ref="B6:E6"/>
    <mergeCell ref="B1:E1"/>
    <mergeCell ref="A2:A3"/>
    <mergeCell ref="B2:E3"/>
    <mergeCell ref="B4:E4"/>
    <mergeCell ref="B5:E5"/>
  </mergeCells>
  <conditionalFormatting sqref="F40">
    <cfRule type="cellIs" dxfId="16" priority="2" operator="lessThan">
      <formula>0.1</formula>
    </cfRule>
    <cfRule type="cellIs" dxfId="15" priority="3" operator="lessThan">
      <formula>0.1</formula>
    </cfRule>
  </conditionalFormatting>
  <conditionalFormatting sqref="E18:E20">
    <cfRule type="dataBar" priority="1">
      <dataBar>
        <cfvo type="min"/>
        <cfvo type="max"/>
        <color rgb="FF638EC6"/>
      </dataBar>
      <extLst>
        <ext xmlns:x14="http://schemas.microsoft.com/office/spreadsheetml/2009/9/main" uri="{B025F937-C7B1-47D3-B67F-A62EFF666E3E}">
          <x14:id>{6E8BF882-4411-42EA-9501-751D3DFEB7FA}</x14:id>
        </ext>
      </extLst>
    </cfRule>
  </conditionalFormatting>
  <pageMargins left="0.7" right="0.7" top="0.75" bottom="0.75" header="0.3" footer="0.3"/>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6E8BF882-4411-42EA-9501-751D3DFEB7FA}">
            <x14:dataBar minLength="0" maxLength="100" border="1" negativeBarBorderColorSameAsPositive="0">
              <x14:cfvo type="autoMin"/>
              <x14:cfvo type="autoMax"/>
              <x14:borderColor rgb="FF638EC6"/>
              <x14:negativeFillColor rgb="FFFF0000"/>
              <x14:negativeBorderColor rgb="FFFF0000"/>
              <x14:axisColor rgb="FF000000"/>
            </x14:dataBar>
          </x14:cfRule>
          <xm:sqref>E18:E20</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F66B21-DEEE-4830-8D14-BB86730630CB}">
  <sheetPr>
    <tabColor theme="7" tint="0.39997558519241921"/>
  </sheetPr>
  <dimension ref="A1:J86"/>
  <sheetViews>
    <sheetView topLeftCell="A7" workbookViewId="0">
      <selection activeCell="E23" sqref="E23"/>
    </sheetView>
  </sheetViews>
  <sheetFormatPr baseColWidth="10" defaultRowHeight="15" x14ac:dyDescent="0.25"/>
  <cols>
    <col min="1" max="1" width="39.28515625" customWidth="1"/>
    <col min="2" max="2" width="36.7109375" customWidth="1"/>
    <col min="3" max="3" width="26.5703125" customWidth="1"/>
    <col min="4" max="4" width="25.85546875" customWidth="1"/>
    <col min="5" max="5" width="38" customWidth="1"/>
    <col min="6" max="6" width="64.5703125" customWidth="1"/>
    <col min="7" max="7" width="55.140625" customWidth="1"/>
  </cols>
  <sheetData>
    <row r="1" spans="1:6" x14ac:dyDescent="0.25">
      <c r="A1" s="32" t="s">
        <v>34</v>
      </c>
      <c r="B1" s="64" t="s">
        <v>32</v>
      </c>
      <c r="C1" s="64"/>
      <c r="D1" s="64"/>
      <c r="E1" s="64"/>
    </row>
    <row r="2" spans="1:6" x14ac:dyDescent="0.25">
      <c r="A2" s="65" t="s">
        <v>35</v>
      </c>
      <c r="B2" s="66" t="s">
        <v>58</v>
      </c>
      <c r="C2" s="66"/>
      <c r="D2" s="66"/>
      <c r="E2" s="66"/>
    </row>
    <row r="3" spans="1:6" x14ac:dyDescent="0.25">
      <c r="A3" s="65"/>
      <c r="B3" s="66"/>
      <c r="C3" s="66"/>
      <c r="D3" s="66"/>
      <c r="E3" s="66"/>
    </row>
    <row r="4" spans="1:6" x14ac:dyDescent="0.25">
      <c r="A4" s="32" t="s">
        <v>36</v>
      </c>
      <c r="B4" s="64" t="s">
        <v>37</v>
      </c>
      <c r="C4" s="64"/>
      <c r="D4" s="64"/>
      <c r="E4" s="64"/>
    </row>
    <row r="5" spans="1:6" x14ac:dyDescent="0.25">
      <c r="A5" s="32" t="s">
        <v>38</v>
      </c>
      <c r="B5" s="67" t="s">
        <v>59</v>
      </c>
      <c r="C5" s="67"/>
      <c r="D5" s="67"/>
      <c r="E5" s="67"/>
    </row>
    <row r="6" spans="1:6" ht="56.25" customHeight="1" x14ac:dyDescent="0.25">
      <c r="A6" s="41" t="s">
        <v>39</v>
      </c>
      <c r="B6" s="66" t="s">
        <v>60</v>
      </c>
      <c r="C6" s="66"/>
      <c r="D6" s="66"/>
      <c r="E6" s="66"/>
    </row>
    <row r="8" spans="1:6" x14ac:dyDescent="0.25">
      <c r="A8" t="s">
        <v>0</v>
      </c>
      <c r="B8" t="s">
        <v>61</v>
      </c>
      <c r="C8" t="s">
        <v>41</v>
      </c>
      <c r="E8" s="39" t="s">
        <v>27</v>
      </c>
      <c r="F8" s="39" t="s">
        <v>89</v>
      </c>
    </row>
    <row r="9" spans="1:6" x14ac:dyDescent="0.25">
      <c r="A9" s="34">
        <v>1</v>
      </c>
      <c r="B9" s="1" t="s">
        <v>100</v>
      </c>
      <c r="C9" t="s">
        <v>2</v>
      </c>
      <c r="E9" s="7">
        <v>2</v>
      </c>
      <c r="F9" s="4" t="s">
        <v>64</v>
      </c>
    </row>
    <row r="10" spans="1:6" x14ac:dyDescent="0.25">
      <c r="A10" s="35">
        <v>3</v>
      </c>
      <c r="B10" s="1" t="s">
        <v>103</v>
      </c>
      <c r="C10" t="s">
        <v>3</v>
      </c>
      <c r="E10" s="7">
        <v>3</v>
      </c>
      <c r="F10" s="4" t="s">
        <v>65</v>
      </c>
    </row>
    <row r="11" spans="1:6" x14ac:dyDescent="0.25">
      <c r="A11" s="36">
        <v>5</v>
      </c>
      <c r="B11" s="1" t="s">
        <v>62</v>
      </c>
      <c r="C11" t="s">
        <v>4</v>
      </c>
      <c r="E11" s="7">
        <v>5</v>
      </c>
      <c r="F11" s="4" t="s">
        <v>64</v>
      </c>
    </row>
    <row r="12" spans="1:6" x14ac:dyDescent="0.25">
      <c r="A12" s="37">
        <v>7</v>
      </c>
      <c r="B12" s="1" t="s">
        <v>63</v>
      </c>
      <c r="C12" t="s">
        <v>5</v>
      </c>
    </row>
    <row r="13" spans="1:6" x14ac:dyDescent="0.25">
      <c r="A13" s="38">
        <v>9</v>
      </c>
      <c r="B13" s="1" t="s">
        <v>64</v>
      </c>
      <c r="C13" t="s">
        <v>6</v>
      </c>
    </row>
    <row r="17" spans="1:10" x14ac:dyDescent="0.25">
      <c r="A17" s="2" t="s">
        <v>27</v>
      </c>
      <c r="B17" s="3">
        <v>2</v>
      </c>
      <c r="C17" s="3">
        <v>3</v>
      </c>
      <c r="D17" s="3">
        <v>5</v>
      </c>
      <c r="E17" s="3" t="s">
        <v>9</v>
      </c>
    </row>
    <row r="18" spans="1:10" x14ac:dyDescent="0.25">
      <c r="A18" s="3">
        <v>2</v>
      </c>
      <c r="B18" s="23">
        <v>1</v>
      </c>
      <c r="C18" s="12">
        <v>5</v>
      </c>
      <c r="D18" s="12">
        <v>3</v>
      </c>
      <c r="E18" s="45">
        <f>+G83</f>
        <v>0.63698557174475712</v>
      </c>
    </row>
    <row r="19" spans="1:10" x14ac:dyDescent="0.25">
      <c r="A19" s="3">
        <v>3</v>
      </c>
      <c r="B19" s="5">
        <f>1/C18</f>
        <v>0.2</v>
      </c>
      <c r="C19" s="23">
        <v>1</v>
      </c>
      <c r="D19" s="12">
        <v>0.33333333333333331</v>
      </c>
      <c r="E19" s="45">
        <f>+G84</f>
        <v>0.10472943388074789</v>
      </c>
    </row>
    <row r="20" spans="1:10" x14ac:dyDescent="0.25">
      <c r="A20" s="3">
        <v>5</v>
      </c>
      <c r="B20" s="5">
        <f>1/D18</f>
        <v>0.33333333333333331</v>
      </c>
      <c r="C20" s="5">
        <f>1/D19</f>
        <v>3</v>
      </c>
      <c r="D20" s="23">
        <v>1</v>
      </c>
      <c r="E20" s="45">
        <f>+G85</f>
        <v>0.25828499437449509</v>
      </c>
    </row>
    <row r="21" spans="1:10" x14ac:dyDescent="0.25">
      <c r="A21" s="3" t="s">
        <v>8</v>
      </c>
      <c r="B21" s="6">
        <f>+SUM(B18:B20)</f>
        <v>1.5333333333333332</v>
      </c>
      <c r="C21" s="6">
        <f>+SUM(C18:C20)</f>
        <v>9</v>
      </c>
      <c r="D21" s="6">
        <f>+SUM(D18:D20)</f>
        <v>4.3333333333333339</v>
      </c>
      <c r="E21" s="6">
        <f>+SUM(E18:E20)</f>
        <v>1</v>
      </c>
    </row>
    <row r="24" spans="1:10" x14ac:dyDescent="0.25">
      <c r="A24" t="s">
        <v>10</v>
      </c>
    </row>
    <row r="26" spans="1:10" x14ac:dyDescent="0.25">
      <c r="A26" s="2" t="s">
        <v>27</v>
      </c>
      <c r="B26" s="3">
        <v>2</v>
      </c>
      <c r="C26" s="3">
        <v>3</v>
      </c>
      <c r="D26" s="3">
        <v>5</v>
      </c>
      <c r="E26" s="8"/>
      <c r="F26" s="11" t="s">
        <v>11</v>
      </c>
      <c r="G26" s="11" t="s">
        <v>12</v>
      </c>
    </row>
    <row r="27" spans="1:10" x14ac:dyDescent="0.25">
      <c r="A27" s="3">
        <v>2</v>
      </c>
      <c r="B27" s="10">
        <f t="shared" ref="B27:D29" si="0">+B18/B$21</f>
        <v>0.65217391304347827</v>
      </c>
      <c r="C27" s="10">
        <f t="shared" si="0"/>
        <v>0.55555555555555558</v>
      </c>
      <c r="D27" s="10">
        <f t="shared" si="0"/>
        <v>0.69230769230769218</v>
      </c>
      <c r="E27" s="9"/>
      <c r="F27" s="10">
        <f>+SUM(B27:D27)</f>
        <v>1.9000371609067259</v>
      </c>
      <c r="G27" s="10">
        <f>+AVERAGE(B27:D27)</f>
        <v>0.63334572030224201</v>
      </c>
    </row>
    <row r="28" spans="1:10" x14ac:dyDescent="0.25">
      <c r="A28" s="3">
        <v>3</v>
      </c>
      <c r="B28" s="10">
        <f t="shared" si="0"/>
        <v>0.13043478260869568</v>
      </c>
      <c r="C28" s="10">
        <f t="shared" si="0"/>
        <v>0.1111111111111111</v>
      </c>
      <c r="D28" s="10">
        <f t="shared" si="0"/>
        <v>7.6923076923076913E-2</v>
      </c>
      <c r="E28" s="9"/>
      <c r="F28" s="10">
        <f>+SUM(B28:D28)</f>
        <v>0.31846897064288371</v>
      </c>
      <c r="G28" s="10">
        <f>+AVERAGE(B28:D28)</f>
        <v>0.1061563235476279</v>
      </c>
    </row>
    <row r="29" spans="1:10" x14ac:dyDescent="0.25">
      <c r="A29" s="3">
        <v>5</v>
      </c>
      <c r="B29" s="10">
        <f t="shared" si="0"/>
        <v>0.21739130434782608</v>
      </c>
      <c r="C29" s="10">
        <f t="shared" si="0"/>
        <v>0.33333333333333331</v>
      </c>
      <c r="D29" s="10">
        <f t="shared" si="0"/>
        <v>0.23076923076923073</v>
      </c>
      <c r="E29" s="9"/>
      <c r="F29" s="10">
        <f>+SUM(B29:D29)</f>
        <v>0.78149386845039015</v>
      </c>
      <c r="G29" s="10">
        <f>+AVERAGE(B29:D29)</f>
        <v>0.26049795615013005</v>
      </c>
    </row>
    <row r="30" spans="1:10" x14ac:dyDescent="0.25">
      <c r="A30" s="3" t="s">
        <v>8</v>
      </c>
      <c r="B30" s="6">
        <f>+SUM(B27:B29)</f>
        <v>1</v>
      </c>
      <c r="C30" s="6">
        <f>+SUM(C27:C29)</f>
        <v>1</v>
      </c>
      <c r="D30" s="6">
        <f>+SUM(D27:D29)</f>
        <v>0.99999999999999978</v>
      </c>
      <c r="E30" s="9"/>
    </row>
    <row r="32" spans="1:10" x14ac:dyDescent="0.25">
      <c r="A32" s="2" t="s">
        <v>27</v>
      </c>
      <c r="B32" s="3">
        <v>2</v>
      </c>
      <c r="C32" s="3">
        <v>3</v>
      </c>
      <c r="D32" s="3">
        <v>5</v>
      </c>
      <c r="F32" s="11" t="s">
        <v>12</v>
      </c>
      <c r="G32" s="11" t="s">
        <v>13</v>
      </c>
      <c r="J32" s="11" t="s">
        <v>14</v>
      </c>
    </row>
    <row r="33" spans="1:10" x14ac:dyDescent="0.25">
      <c r="A33" s="3">
        <v>2</v>
      </c>
      <c r="B33" s="12">
        <f t="shared" ref="B33:D35" si="1">+B18</f>
        <v>1</v>
      </c>
      <c r="C33" s="12">
        <f t="shared" si="1"/>
        <v>5</v>
      </c>
      <c r="D33" s="12">
        <f t="shared" si="1"/>
        <v>3</v>
      </c>
      <c r="F33" s="10">
        <f>+G27</f>
        <v>0.63334572030224201</v>
      </c>
      <c r="G33" s="13">
        <f>+(B33*$F$33)+C33*$F$34+D33*$F$35</f>
        <v>1.9456212064907716</v>
      </c>
      <c r="J33" s="14">
        <f>+G33/F33</f>
        <v>3.0719734011343633</v>
      </c>
    </row>
    <row r="34" spans="1:10" x14ac:dyDescent="0.25">
      <c r="A34" s="3">
        <v>3</v>
      </c>
      <c r="B34" s="12">
        <f t="shared" si="1"/>
        <v>0.2</v>
      </c>
      <c r="C34" s="12">
        <f t="shared" si="1"/>
        <v>1</v>
      </c>
      <c r="D34" s="12">
        <f t="shared" si="1"/>
        <v>0.33333333333333331</v>
      </c>
      <c r="F34" s="10">
        <f>+G28</f>
        <v>0.1061563235476279</v>
      </c>
      <c r="G34" s="13">
        <f t="shared" ref="G34:G35" si="2">+(B34*$F$33)+C34*$F$34+D34*$F$35</f>
        <v>0.31965811965811963</v>
      </c>
      <c r="J34" s="14">
        <f t="shared" ref="J34:J35" si="3">+G34/F34</f>
        <v>3.0112018669778293</v>
      </c>
    </row>
    <row r="35" spans="1:10" x14ac:dyDescent="0.25">
      <c r="A35" s="3">
        <v>5</v>
      </c>
      <c r="B35" s="12">
        <f t="shared" si="1"/>
        <v>0.33333333333333331</v>
      </c>
      <c r="C35" s="12">
        <f t="shared" si="1"/>
        <v>3</v>
      </c>
      <c r="D35" s="12">
        <f t="shared" si="1"/>
        <v>1</v>
      </c>
      <c r="F35" s="10">
        <f>+G29</f>
        <v>0.26049795615013005</v>
      </c>
      <c r="G35" s="13">
        <f t="shared" si="2"/>
        <v>0.7900821668937611</v>
      </c>
      <c r="J35" s="14">
        <f t="shared" si="3"/>
        <v>3.0329687747662071</v>
      </c>
    </row>
    <row r="36" spans="1:10" x14ac:dyDescent="0.25">
      <c r="A36" s="3" t="s">
        <v>8</v>
      </c>
      <c r="B36" s="6">
        <f>+SUM(B33:B35)</f>
        <v>1.5333333333333332</v>
      </c>
      <c r="C36" s="6">
        <f>+SUM(C33:C35)</f>
        <v>9</v>
      </c>
      <c r="D36" s="6">
        <f>+SUM(D33:D35)</f>
        <v>4.3333333333333339</v>
      </c>
      <c r="I36" s="15" t="s">
        <v>15</v>
      </c>
      <c r="J36" s="16">
        <f>+AVERAGE(J33:J35)</f>
        <v>3.0387146809594667</v>
      </c>
    </row>
    <row r="39" spans="1:10" x14ac:dyDescent="0.25">
      <c r="B39" s="4" t="s">
        <v>18</v>
      </c>
      <c r="C39" s="4" t="s">
        <v>19</v>
      </c>
      <c r="E39" s="17" t="s">
        <v>16</v>
      </c>
      <c r="F39" s="17">
        <f>+(J36-3)/2</f>
        <v>1.9357340479733365E-2</v>
      </c>
    </row>
    <row r="40" spans="1:10" x14ac:dyDescent="0.25">
      <c r="B40" s="4">
        <v>1</v>
      </c>
      <c r="C40" s="4">
        <v>0</v>
      </c>
      <c r="E40" s="17" t="s">
        <v>17</v>
      </c>
      <c r="F40" s="17">
        <f>+F39/C42</f>
        <v>3.3374724965057528E-2</v>
      </c>
      <c r="G40" s="18" t="str">
        <f>IF(F40&gt;0.1,"ERROR","OK")</f>
        <v>OK</v>
      </c>
    </row>
    <row r="41" spans="1:10" x14ac:dyDescent="0.25">
      <c r="B41" s="4">
        <v>2</v>
      </c>
      <c r="C41" s="4">
        <v>0</v>
      </c>
    </row>
    <row r="42" spans="1:10" x14ac:dyDescent="0.25">
      <c r="B42" s="4">
        <v>3</v>
      </c>
      <c r="C42" s="4">
        <v>0.57999999999999996</v>
      </c>
    </row>
    <row r="43" spans="1:10" x14ac:dyDescent="0.25">
      <c r="B43" s="4">
        <v>4</v>
      </c>
      <c r="C43" s="4">
        <v>0.89</v>
      </c>
    </row>
    <row r="44" spans="1:10" x14ac:dyDescent="0.25">
      <c r="B44" s="4">
        <v>5</v>
      </c>
      <c r="C44" s="11">
        <v>1.1100000000000001</v>
      </c>
    </row>
    <row r="45" spans="1:10" x14ac:dyDescent="0.25">
      <c r="B45" s="4">
        <v>6</v>
      </c>
      <c r="C45" s="11">
        <v>1.24</v>
      </c>
    </row>
    <row r="46" spans="1:10" x14ac:dyDescent="0.25">
      <c r="B46" s="4">
        <v>7</v>
      </c>
      <c r="C46" s="11">
        <v>1.32</v>
      </c>
    </row>
    <row r="47" spans="1:10" x14ac:dyDescent="0.25">
      <c r="B47" s="4">
        <v>8</v>
      </c>
      <c r="C47" s="11">
        <v>1.4</v>
      </c>
    </row>
    <row r="48" spans="1:10" x14ac:dyDescent="0.25">
      <c r="B48" s="4">
        <v>9</v>
      </c>
      <c r="C48" s="11">
        <v>1.45</v>
      </c>
    </row>
    <row r="49" spans="1:7" x14ac:dyDescent="0.25">
      <c r="B49" s="4">
        <v>10</v>
      </c>
      <c r="C49" s="11">
        <v>1.49</v>
      </c>
    </row>
    <row r="51" spans="1:7" x14ac:dyDescent="0.25">
      <c r="A51" s="19" t="s">
        <v>20</v>
      </c>
    </row>
    <row r="52" spans="1:7" x14ac:dyDescent="0.25">
      <c r="A52" s="20"/>
    </row>
    <row r="53" spans="1:7" x14ac:dyDescent="0.25">
      <c r="A53" s="19" t="s">
        <v>21</v>
      </c>
      <c r="B53" s="10">
        <f>+($B33*B$33)+($C33*B$34)+($D33*B$35)</f>
        <v>3</v>
      </c>
      <c r="C53" s="10">
        <f t="shared" ref="C53:D53" si="4">+($B33*C$33)+($C33*C$34)+($D33*C$35)</f>
        <v>19</v>
      </c>
      <c r="D53" s="10">
        <f t="shared" si="4"/>
        <v>7.6666666666666661</v>
      </c>
      <c r="F53" s="10">
        <f>+SUM(B53:D53)</f>
        <v>29.666666666666664</v>
      </c>
      <c r="G53" s="4">
        <f>+F53/$F$56</f>
        <v>0.63967417345471966</v>
      </c>
    </row>
    <row r="54" spans="1:7" x14ac:dyDescent="0.25">
      <c r="B54" s="10">
        <f t="shared" ref="B54:D55" si="5">+($B34*B$33)+($C34*B$34)+($D34*B$35)</f>
        <v>0.51111111111111107</v>
      </c>
      <c r="C54" s="10">
        <f t="shared" si="5"/>
        <v>3</v>
      </c>
      <c r="D54" s="10">
        <f t="shared" si="5"/>
        <v>1.2666666666666666</v>
      </c>
      <c r="F54" s="10">
        <f>+SUM(B54:D54)</f>
        <v>4.7777777777777777</v>
      </c>
      <c r="G54" s="4">
        <f>+F54/$F$56</f>
        <v>0.10301868711068518</v>
      </c>
    </row>
    <row r="55" spans="1:7" x14ac:dyDescent="0.25">
      <c r="B55" s="10">
        <f t="shared" si="5"/>
        <v>1.2666666666666666</v>
      </c>
      <c r="C55" s="10">
        <f t="shared" si="5"/>
        <v>7.6666666666666661</v>
      </c>
      <c r="D55" s="10">
        <f t="shared" si="5"/>
        <v>3</v>
      </c>
      <c r="F55" s="10">
        <f>+SUM(B55:D55)</f>
        <v>11.933333333333334</v>
      </c>
      <c r="G55" s="4">
        <f>+F55/$F$56</f>
        <v>0.2573071394345951</v>
      </c>
    </row>
    <row r="56" spans="1:7" x14ac:dyDescent="0.25">
      <c r="E56" s="7" t="s">
        <v>8</v>
      </c>
      <c r="F56" s="21">
        <f>+SUM(F53:F55)</f>
        <v>46.37777777777778</v>
      </c>
      <c r="G56" s="21">
        <f>+SUM(G53:G55)</f>
        <v>1</v>
      </c>
    </row>
    <row r="59" spans="1:7" x14ac:dyDescent="0.25">
      <c r="A59" s="19" t="s">
        <v>22</v>
      </c>
      <c r="B59" s="10">
        <f>+($B53*B$53)+($C53*B$54)+($D53*B$55)</f>
        <v>28.422222222222217</v>
      </c>
      <c r="C59" s="10">
        <f t="shared" ref="C59:D59" si="6">+($B53*C$53)+($C53*C$54)+($D53*C$55)</f>
        <v>172.77777777777777</v>
      </c>
      <c r="D59" s="10">
        <f t="shared" si="6"/>
        <v>70.066666666666663</v>
      </c>
      <c r="F59" s="10">
        <f>+SUM(B59:D59)</f>
        <v>271.26666666666665</v>
      </c>
      <c r="G59" s="4">
        <f>+F59/$F$62</f>
        <v>0.63694677413183154</v>
      </c>
    </row>
    <row r="60" spans="1:7" x14ac:dyDescent="0.25">
      <c r="B60" s="10">
        <f t="shared" ref="B60:D61" si="7">+($B54*B$53)+($C54*B$54)+($D54*B$55)</f>
        <v>4.6711111111111112</v>
      </c>
      <c r="C60" s="10">
        <f t="shared" si="7"/>
        <v>28.422222222222217</v>
      </c>
      <c r="D60" s="10">
        <f t="shared" si="7"/>
        <v>11.518518518518519</v>
      </c>
      <c r="F60" s="10">
        <f>+SUM(B60:D60)</f>
        <v>44.611851851851846</v>
      </c>
      <c r="G60" s="4">
        <f>+F60/$F$62</f>
        <v>0.1047507070229204</v>
      </c>
    </row>
    <row r="61" spans="1:7" x14ac:dyDescent="0.25">
      <c r="B61" s="10">
        <f t="shared" si="7"/>
        <v>11.518518518518519</v>
      </c>
      <c r="C61" s="10">
        <f t="shared" si="7"/>
        <v>70.066666666666663</v>
      </c>
      <c r="D61" s="10">
        <f t="shared" si="7"/>
        <v>28.422222222222221</v>
      </c>
      <c r="F61" s="10">
        <f>+SUM(B61:D61)</f>
        <v>110.0074074074074</v>
      </c>
      <c r="G61" s="4">
        <f>+F61/$F$62</f>
        <v>0.25830251884524807</v>
      </c>
    </row>
    <row r="62" spans="1:7" x14ac:dyDescent="0.25">
      <c r="E62" s="7" t="s">
        <v>8</v>
      </c>
      <c r="F62" s="21">
        <f>+SUM(F59:F61)</f>
        <v>425.8859259259259</v>
      </c>
      <c r="G62" s="21">
        <f>+SUM(G59:G61)</f>
        <v>1</v>
      </c>
    </row>
    <row r="65" spans="1:7" x14ac:dyDescent="0.25">
      <c r="A65" s="19" t="s">
        <v>23</v>
      </c>
      <c r="B65" s="10">
        <f>+($B59*B$59)+($C59*B$60)+($D59*B$61)</f>
        <v>2421.9511111111105</v>
      </c>
      <c r="C65" s="10">
        <f t="shared" ref="C65:D65" si="8">+($B59*C$59)+($C59*C$60)+($D59*C$61)</f>
        <v>14730.794567901232</v>
      </c>
      <c r="D65" s="10">
        <f t="shared" si="8"/>
        <v>5973.0447736625511</v>
      </c>
      <c r="F65" s="10">
        <f>+SUM(B65:D65)</f>
        <v>23125.790452674893</v>
      </c>
      <c r="G65" s="4">
        <f>+F65/$F$68</f>
        <v>0.63698556430032338</v>
      </c>
    </row>
    <row r="66" spans="1:7" x14ac:dyDescent="0.25">
      <c r="B66" s="10">
        <f t="shared" ref="B66:D67" si="9">+($B60*B$59)+($C60*B$60)+($D60*B$61)</f>
        <v>398.20298491083673</v>
      </c>
      <c r="C66" s="10">
        <f t="shared" si="9"/>
        <v>2421.9511111111105</v>
      </c>
      <c r="D66" s="10">
        <f t="shared" si="9"/>
        <v>982.05297119341549</v>
      </c>
      <c r="F66" s="10">
        <f>+SUM(B66:D66)</f>
        <v>3802.2070672153627</v>
      </c>
      <c r="G66" s="4">
        <f>+F66/$F$68</f>
        <v>0.10472943700035627</v>
      </c>
    </row>
    <row r="67" spans="1:7" x14ac:dyDescent="0.25">
      <c r="B67" s="10">
        <f t="shared" si="9"/>
        <v>982.05297119341549</v>
      </c>
      <c r="C67" s="10">
        <f t="shared" si="9"/>
        <v>5973.0447736625511</v>
      </c>
      <c r="D67" s="10">
        <f t="shared" si="9"/>
        <v>2421.951111111111</v>
      </c>
      <c r="F67" s="10">
        <f>+SUM(B67:D67)</f>
        <v>9377.0488559670775</v>
      </c>
      <c r="G67" s="4">
        <f>+F67/$F$68</f>
        <v>0.25828499869932042</v>
      </c>
    </row>
    <row r="68" spans="1:7" x14ac:dyDescent="0.25">
      <c r="E68" s="7" t="s">
        <v>8</v>
      </c>
      <c r="F68" s="21">
        <f>+SUM(F65:F67)</f>
        <v>36305.046375857331</v>
      </c>
      <c r="G68" s="21">
        <f>+SUM(G65:G67)</f>
        <v>1</v>
      </c>
    </row>
    <row r="71" spans="1:7" x14ac:dyDescent="0.25">
      <c r="A71" s="19" t="s">
        <v>24</v>
      </c>
      <c r="B71" s="10">
        <f>+($B65*B$65)+($C65*B$66)+($D65*B$67)</f>
        <v>17597539.918705564</v>
      </c>
      <c r="C71" s="10">
        <f t="shared" ref="C71:D71" si="10">+($B65*C$65)+($C65*C$66)+($D65*C$67)</f>
        <v>107031792.41073331</v>
      </c>
      <c r="D71" s="10">
        <f t="shared" si="10"/>
        <v>43399265.426024087</v>
      </c>
      <c r="F71" s="10">
        <f>+SUM(B71:D71)</f>
        <v>168028597.75546297</v>
      </c>
      <c r="G71" s="4">
        <f>+F71/$F$74</f>
        <v>0.6369855717447569</v>
      </c>
    </row>
    <row r="72" spans="1:7" x14ac:dyDescent="0.25">
      <c r="B72" s="10">
        <f t="shared" ref="B72:D73" si="11">+($B66*B$65)+($C66*B$66)+($D66*B$67)</f>
        <v>2893284.3617349388</v>
      </c>
      <c r="C72" s="10">
        <f t="shared" si="11"/>
        <v>17597539.918705564</v>
      </c>
      <c r="D72" s="10">
        <f t="shared" si="11"/>
        <v>7135452.8273822218</v>
      </c>
      <c r="F72" s="10">
        <f>+SUM(B72:D72)</f>
        <v>27626277.107822724</v>
      </c>
      <c r="G72" s="4">
        <f>+F72/$F$74</f>
        <v>0.10472943388074792</v>
      </c>
    </row>
    <row r="73" spans="1:7" x14ac:dyDescent="0.25">
      <c r="B73" s="10">
        <f t="shared" si="11"/>
        <v>7135452.8273822218</v>
      </c>
      <c r="C73" s="10">
        <f t="shared" si="11"/>
        <v>43399265.426024087</v>
      </c>
      <c r="D73" s="10">
        <f t="shared" si="11"/>
        <v>17597539.918705568</v>
      </c>
      <c r="F73" s="10">
        <f>+SUM(B73:D73)</f>
        <v>68132258.172111869</v>
      </c>
      <c r="G73" s="4">
        <f>+F73/$F$74</f>
        <v>0.25828499437449515</v>
      </c>
    </row>
    <row r="74" spans="1:7" x14ac:dyDescent="0.25">
      <c r="E74" s="7" t="s">
        <v>8</v>
      </c>
      <c r="F74" s="21">
        <f>+SUM(F71:F73)</f>
        <v>263787133.03539756</v>
      </c>
      <c r="G74" s="21">
        <f>+SUM(G71:G73)</f>
        <v>1</v>
      </c>
    </row>
    <row r="77" spans="1:7" x14ac:dyDescent="0.25">
      <c r="A77" s="19" t="s">
        <v>25</v>
      </c>
      <c r="B77" s="22">
        <f>+($B71*B$71)+($C71*B$72)+($D71*B$73)</f>
        <v>929020233571305.75</v>
      </c>
      <c r="C77" s="22">
        <f t="shared" ref="C77:D77" si="12">+($B71*C$71)+($C71*C$72)+($D71*C$73)</f>
        <v>5650488718555463</v>
      </c>
      <c r="D77" s="22">
        <f t="shared" si="12"/>
        <v>2291160917330868</v>
      </c>
      <c r="F77" s="22">
        <f>+SUM(B77:D77)</f>
        <v>8870669869457637</v>
      </c>
      <c r="G77" s="4">
        <f>+F77/$F$80</f>
        <v>0.63698557174475712</v>
      </c>
    </row>
    <row r="78" spans="1:7" x14ac:dyDescent="0.25">
      <c r="B78" s="22">
        <f t="shared" ref="B78:D79" si="13">+($B72*B$71)+($C72*B$72)+($D72*B$73)</f>
        <v>152744061155391.22</v>
      </c>
      <c r="C78" s="22">
        <f t="shared" si="13"/>
        <v>929020233571305.75</v>
      </c>
      <c r="D78" s="22">
        <f t="shared" si="13"/>
        <v>376699247903697.63</v>
      </c>
      <c r="F78" s="22">
        <f>+SUM(B78:D78)</f>
        <v>1458463542630394.5</v>
      </c>
      <c r="G78" s="4">
        <f>+F78/$F$80</f>
        <v>0.10472943388074785</v>
      </c>
    </row>
    <row r="79" spans="1:7" x14ac:dyDescent="0.25">
      <c r="B79" s="22">
        <f t="shared" si="13"/>
        <v>376699247903697.63</v>
      </c>
      <c r="C79" s="22">
        <f t="shared" si="13"/>
        <v>2291160917330868</v>
      </c>
      <c r="D79" s="22">
        <f t="shared" si="13"/>
        <v>929020233571306</v>
      </c>
      <c r="F79" s="22">
        <f>+SUM(B79:D79)</f>
        <v>3596880398805871.5</v>
      </c>
      <c r="G79" s="4">
        <f>+F79/$F$80</f>
        <v>0.25828499437449498</v>
      </c>
    </row>
    <row r="80" spans="1:7" x14ac:dyDescent="0.25">
      <c r="E80" s="7" t="s">
        <v>8</v>
      </c>
      <c r="F80" s="24">
        <f>+SUM(F77:F79)</f>
        <v>1.3926013810893904E+16</v>
      </c>
      <c r="G80" s="21">
        <f>+SUM(G77:G79)</f>
        <v>1</v>
      </c>
    </row>
    <row r="83" spans="1:7" x14ac:dyDescent="0.25">
      <c r="A83" s="19" t="s">
        <v>26</v>
      </c>
      <c r="B83" s="22">
        <f>+($B77*B$77)+($C77*B$78)+($D77*B$79)</f>
        <v>2.5892357831546515E+30</v>
      </c>
      <c r="C83" s="22">
        <f t="shared" ref="C83:D83" si="14">+($B77*C$77)+($C77*C$78)+($D77*C$79)</f>
        <v>1.5748255047313273E+31</v>
      </c>
      <c r="D83" s="22">
        <f t="shared" si="14"/>
        <v>6.3856045517045119E+30</v>
      </c>
      <c r="F83" s="22">
        <f>+SUM(B83:D83)</f>
        <v>2.4723095382172434E+31</v>
      </c>
      <c r="G83" s="4">
        <f>+F83/$F$86</f>
        <v>0.63698557174475712</v>
      </c>
    </row>
    <row r="84" spans="1:7" x14ac:dyDescent="0.25">
      <c r="B84" s="22">
        <f t="shared" ref="B84:D85" si="15">+($B78*B$77)+($C78*B$78)+($D78*B$79)</f>
        <v>4.2570697011363413E+29</v>
      </c>
      <c r="C84" s="22">
        <f t="shared" si="15"/>
        <v>2.5892357831546515E+30</v>
      </c>
      <c r="D84" s="22">
        <f t="shared" si="15"/>
        <v>1.0498836698208852E+30</v>
      </c>
      <c r="F84" s="22">
        <f>+SUM(B84:D84)</f>
        <v>4.064826423089171E+30</v>
      </c>
      <c r="G84" s="4">
        <f>+F84/$F$86</f>
        <v>0.10472943388074789</v>
      </c>
    </row>
    <row r="85" spans="1:7" x14ac:dyDescent="0.25">
      <c r="B85" s="22">
        <f t="shared" si="15"/>
        <v>1.0498836698208852E+30</v>
      </c>
      <c r="C85" s="22">
        <f t="shared" si="15"/>
        <v>6.3856045517045119E+30</v>
      </c>
      <c r="D85" s="22">
        <f t="shared" si="15"/>
        <v>2.5892357831546521E+30</v>
      </c>
      <c r="F85" s="22">
        <f>+SUM(B85:D85)</f>
        <v>1.0024724004680049E+31</v>
      </c>
      <c r="G85" s="4">
        <f>+F85/$F$86</f>
        <v>0.25828499437449509</v>
      </c>
    </row>
    <row r="86" spans="1:7" x14ac:dyDescent="0.25">
      <c r="E86" s="7" t="s">
        <v>8</v>
      </c>
      <c r="F86" s="24">
        <f>+SUM(F83:F85)</f>
        <v>3.8812645809941652E+31</v>
      </c>
      <c r="G86" s="21">
        <f>+SUM(G83:G85)</f>
        <v>1</v>
      </c>
    </row>
  </sheetData>
  <mergeCells count="6">
    <mergeCell ref="B6:E6"/>
    <mergeCell ref="B1:E1"/>
    <mergeCell ref="A2:A3"/>
    <mergeCell ref="B2:E3"/>
    <mergeCell ref="B4:E4"/>
    <mergeCell ref="B5:E5"/>
  </mergeCells>
  <conditionalFormatting sqref="F40">
    <cfRule type="cellIs" dxfId="13" priority="2" operator="lessThan">
      <formula>0.1</formula>
    </cfRule>
    <cfRule type="cellIs" dxfId="12" priority="3" operator="lessThan">
      <formula>0.1</formula>
    </cfRule>
  </conditionalFormatting>
  <conditionalFormatting sqref="E18:E20">
    <cfRule type="dataBar" priority="1">
      <dataBar>
        <cfvo type="min"/>
        <cfvo type="max"/>
        <color rgb="FF638EC6"/>
      </dataBar>
      <extLst>
        <ext xmlns:x14="http://schemas.microsoft.com/office/spreadsheetml/2009/9/main" uri="{B025F937-C7B1-47D3-B67F-A62EFF666E3E}">
          <x14:id>{8653E095-20BB-4312-8490-946AF535E86A}</x14:id>
        </ext>
      </extLst>
    </cfRule>
  </conditionalFormatting>
  <pageMargins left="0.7" right="0.7" top="0.75" bottom="0.75" header="0.3" footer="0.3"/>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8653E095-20BB-4312-8490-946AF535E86A}">
            <x14:dataBar minLength="0" maxLength="100" border="1" negativeBarBorderColorSameAsPositive="0">
              <x14:cfvo type="autoMin"/>
              <x14:cfvo type="autoMax"/>
              <x14:borderColor rgb="FF638EC6"/>
              <x14:negativeFillColor rgb="FFFF0000"/>
              <x14:negativeBorderColor rgb="FFFF0000"/>
              <x14:axisColor rgb="FF000000"/>
            </x14:dataBar>
          </x14:cfRule>
          <xm:sqref>E18:E20</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039FD5-E085-4805-AAE4-88C73840DB8E}">
  <sheetPr>
    <tabColor theme="7" tint="0.39997558519241921"/>
  </sheetPr>
  <dimension ref="A1:J87"/>
  <sheetViews>
    <sheetView topLeftCell="A7" workbookViewId="0">
      <selection activeCell="D24" sqref="D24"/>
    </sheetView>
  </sheetViews>
  <sheetFormatPr baseColWidth="10" defaultRowHeight="15" x14ac:dyDescent="0.25"/>
  <cols>
    <col min="1" max="1" width="39.28515625" customWidth="1"/>
    <col min="2" max="2" width="36.7109375" customWidth="1"/>
    <col min="3" max="3" width="31.5703125" customWidth="1"/>
    <col min="4" max="4" width="25.85546875" customWidth="1"/>
    <col min="5" max="5" width="38" customWidth="1"/>
    <col min="6" max="6" width="64.5703125" customWidth="1"/>
    <col min="7" max="7" width="55.140625" customWidth="1"/>
  </cols>
  <sheetData>
    <row r="1" spans="1:6" x14ac:dyDescent="0.25">
      <c r="A1" s="32" t="s">
        <v>34</v>
      </c>
      <c r="B1" s="64" t="s">
        <v>70</v>
      </c>
      <c r="C1" s="64"/>
      <c r="D1" s="64"/>
      <c r="E1" s="64"/>
    </row>
    <row r="2" spans="1:6" x14ac:dyDescent="0.25">
      <c r="A2" s="65" t="s">
        <v>35</v>
      </c>
      <c r="B2" s="66" t="s">
        <v>71</v>
      </c>
      <c r="C2" s="66"/>
      <c r="D2" s="66"/>
      <c r="E2" s="66"/>
    </row>
    <row r="3" spans="1:6" x14ac:dyDescent="0.25">
      <c r="A3" s="65"/>
      <c r="B3" s="66"/>
      <c r="C3" s="66"/>
      <c r="D3" s="66"/>
      <c r="E3" s="66"/>
    </row>
    <row r="4" spans="1:6" x14ac:dyDescent="0.25">
      <c r="A4" s="32" t="s">
        <v>36</v>
      </c>
      <c r="B4" s="64" t="s">
        <v>72</v>
      </c>
      <c r="C4" s="64"/>
      <c r="D4" s="64"/>
      <c r="E4" s="64"/>
    </row>
    <row r="5" spans="1:6" x14ac:dyDescent="0.25">
      <c r="A5" s="32" t="s">
        <v>38</v>
      </c>
      <c r="B5" s="67" t="s">
        <v>73</v>
      </c>
      <c r="C5" s="67"/>
      <c r="D5" s="67"/>
      <c r="E5" s="67"/>
    </row>
    <row r="6" spans="1:6" ht="80.25" customHeight="1" x14ac:dyDescent="0.25">
      <c r="A6" s="41" t="s">
        <v>39</v>
      </c>
      <c r="B6" s="66" t="s">
        <v>96</v>
      </c>
      <c r="C6" s="66"/>
      <c r="D6" s="66"/>
      <c r="E6" s="66"/>
    </row>
    <row r="9" spans="1:6" x14ac:dyDescent="0.25">
      <c r="A9" t="s">
        <v>0</v>
      </c>
      <c r="B9" t="s">
        <v>73</v>
      </c>
      <c r="C9" t="s">
        <v>41</v>
      </c>
      <c r="E9" s="39" t="s">
        <v>27</v>
      </c>
      <c r="F9" s="39" t="s">
        <v>90</v>
      </c>
    </row>
    <row r="10" spans="1:6" x14ac:dyDescent="0.25">
      <c r="A10" s="34">
        <v>1</v>
      </c>
      <c r="B10" s="1" t="s">
        <v>100</v>
      </c>
      <c r="C10" t="s">
        <v>2</v>
      </c>
      <c r="E10" s="7">
        <v>2</v>
      </c>
      <c r="F10" s="4" t="s">
        <v>68</v>
      </c>
    </row>
    <row r="11" spans="1:6" x14ac:dyDescent="0.25">
      <c r="A11" s="35">
        <v>3</v>
      </c>
      <c r="B11" s="1" t="s">
        <v>66</v>
      </c>
      <c r="C11" t="s">
        <v>3</v>
      </c>
      <c r="E11" s="7">
        <v>3</v>
      </c>
      <c r="F11" s="4" t="s">
        <v>69</v>
      </c>
    </row>
    <row r="12" spans="1:6" x14ac:dyDescent="0.25">
      <c r="A12" s="36">
        <v>5</v>
      </c>
      <c r="B12" s="1" t="s">
        <v>67</v>
      </c>
      <c r="C12" t="s">
        <v>4</v>
      </c>
      <c r="E12" s="7">
        <v>5</v>
      </c>
      <c r="F12" s="4" t="s">
        <v>68</v>
      </c>
    </row>
    <row r="13" spans="1:6" x14ac:dyDescent="0.25">
      <c r="A13" s="37">
        <v>7</v>
      </c>
      <c r="B13" s="1" t="s">
        <v>68</v>
      </c>
      <c r="C13" t="s">
        <v>5</v>
      </c>
    </row>
    <row r="14" spans="1:6" x14ac:dyDescent="0.25">
      <c r="A14" s="38">
        <v>9</v>
      </c>
      <c r="B14" s="1" t="s">
        <v>69</v>
      </c>
      <c r="C14" t="s">
        <v>6</v>
      </c>
    </row>
    <row r="18" spans="1:7" x14ac:dyDescent="0.25">
      <c r="A18" s="2" t="s">
        <v>27</v>
      </c>
      <c r="B18" s="3">
        <v>2</v>
      </c>
      <c r="C18" s="3">
        <v>3</v>
      </c>
      <c r="D18" s="3">
        <v>5</v>
      </c>
      <c r="E18" s="3" t="s">
        <v>9</v>
      </c>
    </row>
    <row r="19" spans="1:7" x14ac:dyDescent="0.25">
      <c r="A19" s="3">
        <v>2</v>
      </c>
      <c r="B19" s="23">
        <v>1</v>
      </c>
      <c r="C19" s="12">
        <v>0.33333333333333331</v>
      </c>
      <c r="D19" s="12">
        <v>1</v>
      </c>
      <c r="E19" s="45">
        <f>+G84</f>
        <v>0.19999999999999998</v>
      </c>
    </row>
    <row r="20" spans="1:7" x14ac:dyDescent="0.25">
      <c r="A20" s="3">
        <v>3</v>
      </c>
      <c r="B20" s="5">
        <f>1/C19</f>
        <v>3</v>
      </c>
      <c r="C20" s="23">
        <v>1</v>
      </c>
      <c r="D20" s="12">
        <v>3</v>
      </c>
      <c r="E20" s="45">
        <f>+G85</f>
        <v>0.60000000000000009</v>
      </c>
    </row>
    <row r="21" spans="1:7" x14ac:dyDescent="0.25">
      <c r="A21" s="3">
        <v>5</v>
      </c>
      <c r="B21" s="5">
        <f>1/D19</f>
        <v>1</v>
      </c>
      <c r="C21" s="5">
        <f>1/D20</f>
        <v>0.33333333333333331</v>
      </c>
      <c r="D21" s="23">
        <v>1</v>
      </c>
      <c r="E21" s="45">
        <f>+G86</f>
        <v>0.19999999999999998</v>
      </c>
    </row>
    <row r="22" spans="1:7" x14ac:dyDescent="0.25">
      <c r="A22" s="3" t="s">
        <v>8</v>
      </c>
      <c r="B22" s="6">
        <f>+SUM(B19:B21)</f>
        <v>5</v>
      </c>
      <c r="C22" s="6">
        <f>+SUM(C19:C21)</f>
        <v>1.6666666666666665</v>
      </c>
      <c r="D22" s="6">
        <f>+SUM(D19:D21)</f>
        <v>5</v>
      </c>
      <c r="E22" s="6">
        <f>+SUM(E19:E21)</f>
        <v>1</v>
      </c>
    </row>
    <row r="25" spans="1:7" x14ac:dyDescent="0.25">
      <c r="A25" t="s">
        <v>10</v>
      </c>
    </row>
    <row r="27" spans="1:7" x14ac:dyDescent="0.25">
      <c r="A27" s="2" t="s">
        <v>27</v>
      </c>
      <c r="B27" s="3">
        <v>2</v>
      </c>
      <c r="C27" s="3">
        <v>3</v>
      </c>
      <c r="D27" s="3">
        <v>5</v>
      </c>
      <c r="E27" s="8"/>
      <c r="F27" s="11" t="s">
        <v>11</v>
      </c>
      <c r="G27" s="11" t="s">
        <v>12</v>
      </c>
    </row>
    <row r="28" spans="1:7" x14ac:dyDescent="0.25">
      <c r="A28" s="3">
        <v>2</v>
      </c>
      <c r="B28" s="10">
        <f t="shared" ref="B28:D30" si="0">+B19/B$22</f>
        <v>0.2</v>
      </c>
      <c r="C28" s="10">
        <f t="shared" si="0"/>
        <v>0.2</v>
      </c>
      <c r="D28" s="10">
        <f t="shared" si="0"/>
        <v>0.2</v>
      </c>
      <c r="E28" s="9"/>
      <c r="F28" s="10">
        <f>+SUM(B28:D28)</f>
        <v>0.60000000000000009</v>
      </c>
      <c r="G28" s="10">
        <f>+AVERAGE(B28:D28)</f>
        <v>0.20000000000000004</v>
      </c>
    </row>
    <row r="29" spans="1:7" x14ac:dyDescent="0.25">
      <c r="A29" s="3">
        <v>3</v>
      </c>
      <c r="B29" s="10">
        <f t="shared" si="0"/>
        <v>0.6</v>
      </c>
      <c r="C29" s="10">
        <f t="shared" si="0"/>
        <v>0.60000000000000009</v>
      </c>
      <c r="D29" s="10">
        <f t="shared" si="0"/>
        <v>0.6</v>
      </c>
      <c r="E29" s="9"/>
      <c r="F29" s="10">
        <f>+SUM(B29:D29)</f>
        <v>1.8000000000000003</v>
      </c>
      <c r="G29" s="10">
        <f>+AVERAGE(B29:D29)</f>
        <v>0.60000000000000009</v>
      </c>
    </row>
    <row r="30" spans="1:7" x14ac:dyDescent="0.25">
      <c r="A30" s="3">
        <v>5</v>
      </c>
      <c r="B30" s="10">
        <f t="shared" si="0"/>
        <v>0.2</v>
      </c>
      <c r="C30" s="10">
        <f t="shared" si="0"/>
        <v>0.2</v>
      </c>
      <c r="D30" s="10">
        <f t="shared" si="0"/>
        <v>0.2</v>
      </c>
      <c r="E30" s="9"/>
      <c r="F30" s="10">
        <f>+SUM(B30:D30)</f>
        <v>0.60000000000000009</v>
      </c>
      <c r="G30" s="10">
        <f>+AVERAGE(B30:D30)</f>
        <v>0.20000000000000004</v>
      </c>
    </row>
    <row r="31" spans="1:7" x14ac:dyDescent="0.25">
      <c r="A31" s="3" t="s">
        <v>8</v>
      </c>
      <c r="B31" s="6">
        <f>+SUM(B28:B30)</f>
        <v>1</v>
      </c>
      <c r="C31" s="6">
        <f>+SUM(C28:C30)</f>
        <v>1</v>
      </c>
      <c r="D31" s="6">
        <f>+SUM(D28:D30)</f>
        <v>1</v>
      </c>
      <c r="E31" s="9"/>
    </row>
    <row r="33" spans="1:10" x14ac:dyDescent="0.25">
      <c r="A33" s="2" t="s">
        <v>27</v>
      </c>
      <c r="B33" s="3">
        <v>2</v>
      </c>
      <c r="C33" s="3">
        <v>3</v>
      </c>
      <c r="D33" s="3">
        <v>5</v>
      </c>
      <c r="F33" s="11" t="s">
        <v>12</v>
      </c>
      <c r="G33" s="11" t="s">
        <v>13</v>
      </c>
      <c r="J33" s="11" t="s">
        <v>14</v>
      </c>
    </row>
    <row r="34" spans="1:10" x14ac:dyDescent="0.25">
      <c r="A34" s="3">
        <v>2</v>
      </c>
      <c r="B34" s="12">
        <f t="shared" ref="B34:D36" si="1">+B19</f>
        <v>1</v>
      </c>
      <c r="C34" s="12">
        <f t="shared" si="1"/>
        <v>0.33333333333333331</v>
      </c>
      <c r="D34" s="12">
        <f t="shared" si="1"/>
        <v>1</v>
      </c>
      <c r="F34" s="10">
        <f>+G28</f>
        <v>0.20000000000000004</v>
      </c>
      <c r="G34" s="13">
        <f>+(B34*$F$34)+C34*$F$35+D34*$F$36</f>
        <v>0.60000000000000009</v>
      </c>
      <c r="J34" s="14">
        <f>+G34/F34</f>
        <v>3</v>
      </c>
    </row>
    <row r="35" spans="1:10" x14ac:dyDescent="0.25">
      <c r="A35" s="3">
        <v>3</v>
      </c>
      <c r="B35" s="12">
        <f t="shared" si="1"/>
        <v>3</v>
      </c>
      <c r="C35" s="12">
        <f t="shared" si="1"/>
        <v>1</v>
      </c>
      <c r="D35" s="12">
        <f t="shared" si="1"/>
        <v>3</v>
      </c>
      <c r="F35" s="10">
        <f>+G29</f>
        <v>0.60000000000000009</v>
      </c>
      <c r="G35" s="13">
        <f t="shared" ref="G35:G36" si="2">+(B35*$F$34)+C35*$F$35+D35*$F$36</f>
        <v>1.8000000000000003</v>
      </c>
      <c r="J35" s="14">
        <f t="shared" ref="J35:J36" si="3">+G35/F35</f>
        <v>3</v>
      </c>
    </row>
    <row r="36" spans="1:10" x14ac:dyDescent="0.25">
      <c r="A36" s="3">
        <v>5</v>
      </c>
      <c r="B36" s="12">
        <f t="shared" si="1"/>
        <v>1</v>
      </c>
      <c r="C36" s="12">
        <f t="shared" si="1"/>
        <v>0.33333333333333331</v>
      </c>
      <c r="D36" s="12">
        <f t="shared" si="1"/>
        <v>1</v>
      </c>
      <c r="F36" s="10">
        <f>+G30</f>
        <v>0.20000000000000004</v>
      </c>
      <c r="G36" s="13">
        <f t="shared" si="2"/>
        <v>0.60000000000000009</v>
      </c>
      <c r="J36" s="14">
        <f t="shared" si="3"/>
        <v>3</v>
      </c>
    </row>
    <row r="37" spans="1:10" x14ac:dyDescent="0.25">
      <c r="A37" s="3" t="s">
        <v>8</v>
      </c>
      <c r="B37" s="6">
        <f>+SUM(B34:B36)</f>
        <v>5</v>
      </c>
      <c r="C37" s="6">
        <f>+SUM(C34:C36)</f>
        <v>1.6666666666666665</v>
      </c>
      <c r="D37" s="6">
        <f>+SUM(D34:D36)</f>
        <v>5</v>
      </c>
      <c r="I37" s="15" t="s">
        <v>15</v>
      </c>
      <c r="J37" s="16">
        <f>+AVERAGE(J34:J36)</f>
        <v>3</v>
      </c>
    </row>
    <row r="40" spans="1:10" x14ac:dyDescent="0.25">
      <c r="B40" s="4" t="s">
        <v>18</v>
      </c>
      <c r="C40" s="4" t="s">
        <v>19</v>
      </c>
      <c r="E40" s="17" t="s">
        <v>16</v>
      </c>
      <c r="F40" s="17">
        <f>+(J37-3)/2</f>
        <v>0</v>
      </c>
    </row>
    <row r="41" spans="1:10" x14ac:dyDescent="0.25">
      <c r="B41" s="4">
        <v>1</v>
      </c>
      <c r="C41" s="4">
        <v>0</v>
      </c>
      <c r="E41" s="17" t="s">
        <v>17</v>
      </c>
      <c r="F41" s="17">
        <f>+F40/C43</f>
        <v>0</v>
      </c>
      <c r="G41" s="18" t="str">
        <f>IF(F41&gt;0.1,"ERROR","OK")</f>
        <v>OK</v>
      </c>
    </row>
    <row r="42" spans="1:10" x14ac:dyDescent="0.25">
      <c r="B42" s="4">
        <v>2</v>
      </c>
      <c r="C42" s="4">
        <v>0</v>
      </c>
    </row>
    <row r="43" spans="1:10" x14ac:dyDescent="0.25">
      <c r="B43" s="4">
        <v>3</v>
      </c>
      <c r="C43" s="4">
        <v>0.57999999999999996</v>
      </c>
    </row>
    <row r="44" spans="1:10" x14ac:dyDescent="0.25">
      <c r="B44" s="4">
        <v>4</v>
      </c>
      <c r="C44" s="4">
        <v>0.89</v>
      </c>
    </row>
    <row r="45" spans="1:10" x14ac:dyDescent="0.25">
      <c r="B45" s="4">
        <v>5</v>
      </c>
      <c r="C45" s="11">
        <v>1.1100000000000001</v>
      </c>
    </row>
    <row r="46" spans="1:10" x14ac:dyDescent="0.25">
      <c r="B46" s="4">
        <v>6</v>
      </c>
      <c r="C46" s="11">
        <v>1.24</v>
      </c>
    </row>
    <row r="47" spans="1:10" x14ac:dyDescent="0.25">
      <c r="B47" s="4">
        <v>7</v>
      </c>
      <c r="C47" s="11">
        <v>1.32</v>
      </c>
    </row>
    <row r="48" spans="1:10" x14ac:dyDescent="0.25">
      <c r="B48" s="4">
        <v>8</v>
      </c>
      <c r="C48" s="11">
        <v>1.4</v>
      </c>
    </row>
    <row r="49" spans="1:7" x14ac:dyDescent="0.25">
      <c r="B49" s="4">
        <v>9</v>
      </c>
      <c r="C49" s="11">
        <v>1.45</v>
      </c>
    </row>
    <row r="50" spans="1:7" x14ac:dyDescent="0.25">
      <c r="B50" s="4">
        <v>10</v>
      </c>
      <c r="C50" s="11">
        <v>1.49</v>
      </c>
    </row>
    <row r="52" spans="1:7" x14ac:dyDescent="0.25">
      <c r="A52" s="19" t="s">
        <v>20</v>
      </c>
    </row>
    <row r="53" spans="1:7" x14ac:dyDescent="0.25">
      <c r="A53" s="20"/>
    </row>
    <row r="54" spans="1:7" x14ac:dyDescent="0.25">
      <c r="A54" s="19" t="s">
        <v>21</v>
      </c>
      <c r="B54" s="10">
        <f>+($B34*B$34)+($C34*B$35)+($D34*B$36)</f>
        <v>3</v>
      </c>
      <c r="C54" s="10">
        <f t="shared" ref="C54:D54" si="4">+($B34*C$34)+($C34*C$35)+($D34*C$36)</f>
        <v>1</v>
      </c>
      <c r="D54" s="10">
        <f t="shared" si="4"/>
        <v>3</v>
      </c>
      <c r="F54" s="10">
        <f>+SUM(B54:D54)</f>
        <v>7</v>
      </c>
      <c r="G54" s="4">
        <f>+F54/$F$57</f>
        <v>0.2</v>
      </c>
    </row>
    <row r="55" spans="1:7" x14ac:dyDescent="0.25">
      <c r="B55" s="10">
        <f t="shared" ref="B55:D56" si="5">+($B35*B$34)+($C35*B$35)+($D35*B$36)</f>
        <v>9</v>
      </c>
      <c r="C55" s="10">
        <f t="shared" si="5"/>
        <v>3</v>
      </c>
      <c r="D55" s="10">
        <f t="shared" si="5"/>
        <v>9</v>
      </c>
      <c r="F55" s="10">
        <f>+SUM(B55:D55)</f>
        <v>21</v>
      </c>
      <c r="G55" s="4">
        <f>+F55/$F$57</f>
        <v>0.6</v>
      </c>
    </row>
    <row r="56" spans="1:7" x14ac:dyDescent="0.25">
      <c r="B56" s="10">
        <f t="shared" si="5"/>
        <v>3</v>
      </c>
      <c r="C56" s="10">
        <f t="shared" si="5"/>
        <v>1</v>
      </c>
      <c r="D56" s="10">
        <f t="shared" si="5"/>
        <v>3</v>
      </c>
      <c r="F56" s="10">
        <f>+SUM(B56:D56)</f>
        <v>7</v>
      </c>
      <c r="G56" s="4">
        <f>+F56/$F$57</f>
        <v>0.2</v>
      </c>
    </row>
    <row r="57" spans="1:7" x14ac:dyDescent="0.25">
      <c r="E57" s="7" t="s">
        <v>8</v>
      </c>
      <c r="F57" s="21">
        <f>+SUM(F54:F56)</f>
        <v>35</v>
      </c>
      <c r="G57" s="21">
        <f>+SUM(G54:G56)</f>
        <v>1</v>
      </c>
    </row>
    <row r="60" spans="1:7" x14ac:dyDescent="0.25">
      <c r="A60" s="19" t="s">
        <v>22</v>
      </c>
      <c r="B60" s="10">
        <f>+($B54*B$54)+($C54*B$55)+($D54*B$56)</f>
        <v>27</v>
      </c>
      <c r="C60" s="10">
        <f t="shared" ref="C60:D60" si="6">+($B54*C$54)+($C54*C$55)+($D54*C$56)</f>
        <v>9</v>
      </c>
      <c r="D60" s="10">
        <f t="shared" si="6"/>
        <v>27</v>
      </c>
      <c r="F60" s="10">
        <f>+SUM(B60:D60)</f>
        <v>63</v>
      </c>
      <c r="G60" s="4">
        <f>+F60/$F$63</f>
        <v>0.2</v>
      </c>
    </row>
    <row r="61" spans="1:7" x14ac:dyDescent="0.25">
      <c r="B61" s="10">
        <f t="shared" ref="B61:D62" si="7">+($B55*B$54)+($C55*B$55)+($D55*B$56)</f>
        <v>81</v>
      </c>
      <c r="C61" s="10">
        <f t="shared" si="7"/>
        <v>27</v>
      </c>
      <c r="D61" s="10">
        <f t="shared" si="7"/>
        <v>81</v>
      </c>
      <c r="F61" s="10">
        <f>+SUM(B61:D61)</f>
        <v>189</v>
      </c>
      <c r="G61" s="4">
        <f>+F61/$F$63</f>
        <v>0.6</v>
      </c>
    </row>
    <row r="62" spans="1:7" x14ac:dyDescent="0.25">
      <c r="B62" s="10">
        <f t="shared" si="7"/>
        <v>27</v>
      </c>
      <c r="C62" s="10">
        <f t="shared" si="7"/>
        <v>9</v>
      </c>
      <c r="D62" s="10">
        <f t="shared" si="7"/>
        <v>27</v>
      </c>
      <c r="F62" s="10">
        <f>+SUM(B62:D62)</f>
        <v>63</v>
      </c>
      <c r="G62" s="4">
        <f>+F62/$F$63</f>
        <v>0.2</v>
      </c>
    </row>
    <row r="63" spans="1:7" x14ac:dyDescent="0.25">
      <c r="E63" s="7" t="s">
        <v>8</v>
      </c>
      <c r="F63" s="21">
        <f>+SUM(F60:F62)</f>
        <v>315</v>
      </c>
      <c r="G63" s="21">
        <f>+SUM(G60:G62)</f>
        <v>1</v>
      </c>
    </row>
    <row r="66" spans="1:7" x14ac:dyDescent="0.25">
      <c r="A66" s="19" t="s">
        <v>23</v>
      </c>
      <c r="B66" s="10">
        <f>+($B60*B$60)+($C60*B$61)+($D60*B$62)</f>
        <v>2187</v>
      </c>
      <c r="C66" s="10">
        <f t="shared" ref="C66:D66" si="8">+($B60*C$60)+($C60*C$61)+($D60*C$62)</f>
        <v>729</v>
      </c>
      <c r="D66" s="10">
        <f t="shared" si="8"/>
        <v>2187</v>
      </c>
      <c r="F66" s="10">
        <f>+SUM(B66:D66)</f>
        <v>5103</v>
      </c>
      <c r="G66" s="4">
        <f>+F66/$F$69</f>
        <v>0.2</v>
      </c>
    </row>
    <row r="67" spans="1:7" x14ac:dyDescent="0.25">
      <c r="B67" s="10">
        <f t="shared" ref="B67:D68" si="9">+($B61*B$60)+($C61*B$61)+($D61*B$62)</f>
        <v>6561</v>
      </c>
      <c r="C67" s="10">
        <f t="shared" si="9"/>
        <v>2187</v>
      </c>
      <c r="D67" s="10">
        <f t="shared" si="9"/>
        <v>6561</v>
      </c>
      <c r="F67" s="10">
        <f>+SUM(B67:D67)</f>
        <v>15309</v>
      </c>
      <c r="G67" s="4">
        <f>+F67/$F$69</f>
        <v>0.6</v>
      </c>
    </row>
    <row r="68" spans="1:7" x14ac:dyDescent="0.25">
      <c r="B68" s="10">
        <f t="shared" si="9"/>
        <v>2187</v>
      </c>
      <c r="C68" s="10">
        <f t="shared" si="9"/>
        <v>729</v>
      </c>
      <c r="D68" s="10">
        <f t="shared" si="9"/>
        <v>2187</v>
      </c>
      <c r="F68" s="10">
        <f>+SUM(B68:D68)</f>
        <v>5103</v>
      </c>
      <c r="G68" s="4">
        <f>+F68/$F$69</f>
        <v>0.2</v>
      </c>
    </row>
    <row r="69" spans="1:7" x14ac:dyDescent="0.25">
      <c r="E69" s="7" t="s">
        <v>8</v>
      </c>
      <c r="F69" s="21">
        <f>+SUM(F66:F68)</f>
        <v>25515</v>
      </c>
      <c r="G69" s="21">
        <f>+SUM(G66:G68)</f>
        <v>1</v>
      </c>
    </row>
    <row r="72" spans="1:7" x14ac:dyDescent="0.25">
      <c r="A72" s="19" t="s">
        <v>24</v>
      </c>
      <c r="B72" s="10">
        <f>+($B66*B$66)+($C66*B$67)+($D66*B$68)</f>
        <v>14348907</v>
      </c>
      <c r="C72" s="10">
        <f t="shared" ref="C72:D72" si="10">+($B66*C$66)+($C66*C$67)+($D66*C$68)</f>
        <v>4782969</v>
      </c>
      <c r="D72" s="10">
        <f t="shared" si="10"/>
        <v>14348907</v>
      </c>
      <c r="F72" s="10">
        <f>+SUM(B72:D72)</f>
        <v>33480783</v>
      </c>
      <c r="G72" s="4">
        <f>+F72/$F$75</f>
        <v>0.2</v>
      </c>
    </row>
    <row r="73" spans="1:7" x14ac:dyDescent="0.25">
      <c r="B73" s="10">
        <f t="shared" ref="B73:D74" si="11">+($B67*B$66)+($C67*B$67)+($D67*B$68)</f>
        <v>43046721</v>
      </c>
      <c r="C73" s="10">
        <f t="shared" si="11"/>
        <v>14348907</v>
      </c>
      <c r="D73" s="10">
        <f t="shared" si="11"/>
        <v>43046721</v>
      </c>
      <c r="F73" s="10">
        <f>+SUM(B73:D73)</f>
        <v>100442349</v>
      </c>
      <c r="G73" s="4">
        <f>+F73/$F$75</f>
        <v>0.6</v>
      </c>
    </row>
    <row r="74" spans="1:7" x14ac:dyDescent="0.25">
      <c r="B74" s="10">
        <f t="shared" si="11"/>
        <v>14348907</v>
      </c>
      <c r="C74" s="10">
        <f t="shared" si="11"/>
        <v>4782969</v>
      </c>
      <c r="D74" s="10">
        <f t="shared" si="11"/>
        <v>14348907</v>
      </c>
      <c r="F74" s="10">
        <f>+SUM(B74:D74)</f>
        <v>33480783</v>
      </c>
      <c r="G74" s="4">
        <f>+F74/$F$75</f>
        <v>0.2</v>
      </c>
    </row>
    <row r="75" spans="1:7" x14ac:dyDescent="0.25">
      <c r="E75" s="7" t="s">
        <v>8</v>
      </c>
      <c r="F75" s="21">
        <f>+SUM(F72:F74)</f>
        <v>167403915</v>
      </c>
      <c r="G75" s="21">
        <f>+SUM(G72:G74)</f>
        <v>1</v>
      </c>
    </row>
    <row r="78" spans="1:7" x14ac:dyDescent="0.25">
      <c r="A78" s="19" t="s">
        <v>25</v>
      </c>
      <c r="B78" s="22">
        <f>+($B72*B$72)+($C72*B$73)+($D72*B$74)</f>
        <v>617673396283947</v>
      </c>
      <c r="C78" s="22">
        <f t="shared" ref="C78:D78" si="12">+($B72*C$72)+($C72*C$73)+($D72*C$74)</f>
        <v>205891132094649</v>
      </c>
      <c r="D78" s="22">
        <f t="shared" si="12"/>
        <v>617673396283947</v>
      </c>
      <c r="F78" s="22">
        <f>+SUM(B78:D78)</f>
        <v>1441237924662543</v>
      </c>
      <c r="G78" s="4">
        <f>+F78/$F$81</f>
        <v>0.2</v>
      </c>
    </row>
    <row r="79" spans="1:7" x14ac:dyDescent="0.25">
      <c r="B79" s="22">
        <f t="shared" ref="B79:D80" si="13">+($B73*B$72)+($C73*B$73)+($D73*B$74)</f>
        <v>1853020188851841</v>
      </c>
      <c r="C79" s="22">
        <f t="shared" si="13"/>
        <v>617673396283947</v>
      </c>
      <c r="D79" s="22">
        <f t="shared" si="13"/>
        <v>1853020188851841</v>
      </c>
      <c r="F79" s="22">
        <f>+SUM(B79:D79)</f>
        <v>4323713773987629</v>
      </c>
      <c r="G79" s="4">
        <f>+F79/$F$81</f>
        <v>0.6</v>
      </c>
    </row>
    <row r="80" spans="1:7" x14ac:dyDescent="0.25">
      <c r="B80" s="22">
        <f t="shared" si="13"/>
        <v>617673396283947</v>
      </c>
      <c r="C80" s="22">
        <f t="shared" si="13"/>
        <v>205891132094649</v>
      </c>
      <c r="D80" s="22">
        <f t="shared" si="13"/>
        <v>617673396283947</v>
      </c>
      <c r="F80" s="22">
        <f>+SUM(B80:D80)</f>
        <v>1441237924662543</v>
      </c>
      <c r="G80" s="4">
        <f>+F80/$F$81</f>
        <v>0.2</v>
      </c>
    </row>
    <row r="81" spans="1:7" x14ac:dyDescent="0.25">
      <c r="E81" s="7" t="s">
        <v>8</v>
      </c>
      <c r="F81" s="24">
        <f>+SUM(F78:F80)</f>
        <v>7206189623312715</v>
      </c>
      <c r="G81" s="21">
        <f>+SUM(G78:G80)</f>
        <v>1</v>
      </c>
    </row>
    <row r="84" spans="1:7" x14ac:dyDescent="0.25">
      <c r="A84" s="19" t="s">
        <v>26</v>
      </c>
      <c r="B84" s="22">
        <f>+($B78*B$78)+($C78*B$79)+($D78*B$80)</f>
        <v>1.1445612734308376E+30</v>
      </c>
      <c r="C84" s="22">
        <f t="shared" ref="C84:D84" si="14">+($B78*C$78)+($C78*C$79)+($D78*C$80)</f>
        <v>3.8152042447694579E+29</v>
      </c>
      <c r="D84" s="22">
        <f t="shared" si="14"/>
        <v>1.1445612734308376E+30</v>
      </c>
      <c r="F84" s="22">
        <f>+SUM(B84:D84)</f>
        <v>2.6706429713386207E+30</v>
      </c>
      <c r="G84" s="4">
        <f>+F84/$F$87</f>
        <v>0.19999999999999998</v>
      </c>
    </row>
    <row r="85" spans="1:7" x14ac:dyDescent="0.25">
      <c r="B85" s="22">
        <f t="shared" ref="B85:D86" si="15">+($B79*B$78)+($C79*B$79)+($D79*B$80)</f>
        <v>3.4336838202925124E+30</v>
      </c>
      <c r="C85" s="22">
        <f t="shared" si="15"/>
        <v>1.1445612734308376E+30</v>
      </c>
      <c r="D85" s="22">
        <f t="shared" si="15"/>
        <v>3.4336838202925124E+30</v>
      </c>
      <c r="F85" s="22">
        <f>+SUM(B85:D85)</f>
        <v>8.0119289140158633E+30</v>
      </c>
      <c r="G85" s="4">
        <f>+F85/$F$87</f>
        <v>0.60000000000000009</v>
      </c>
    </row>
    <row r="86" spans="1:7" x14ac:dyDescent="0.25">
      <c r="B86" s="22">
        <f t="shared" si="15"/>
        <v>1.1445612734308376E+30</v>
      </c>
      <c r="C86" s="22">
        <f t="shared" si="15"/>
        <v>3.8152042447694579E+29</v>
      </c>
      <c r="D86" s="22">
        <f t="shared" si="15"/>
        <v>1.1445612734308376E+30</v>
      </c>
      <c r="F86" s="22">
        <f>+SUM(B86:D86)</f>
        <v>2.6706429713386207E+30</v>
      </c>
      <c r="G86" s="4">
        <f>+F86/$F$87</f>
        <v>0.19999999999999998</v>
      </c>
    </row>
    <row r="87" spans="1:7" x14ac:dyDescent="0.25">
      <c r="E87" s="7" t="s">
        <v>8</v>
      </c>
      <c r="F87" s="24">
        <f>+SUM(F84:F86)</f>
        <v>1.3353214856693105E+31</v>
      </c>
      <c r="G87" s="21">
        <f>+SUM(G84:G86)</f>
        <v>1</v>
      </c>
    </row>
  </sheetData>
  <mergeCells count="6">
    <mergeCell ref="B6:E6"/>
    <mergeCell ref="B1:E1"/>
    <mergeCell ref="A2:A3"/>
    <mergeCell ref="B2:E3"/>
    <mergeCell ref="B4:E4"/>
    <mergeCell ref="B5:E5"/>
  </mergeCells>
  <conditionalFormatting sqref="F41">
    <cfRule type="cellIs" dxfId="10" priority="2" operator="lessThan">
      <formula>0.1</formula>
    </cfRule>
    <cfRule type="cellIs" dxfId="9" priority="3" operator="lessThan">
      <formula>0.1</formula>
    </cfRule>
  </conditionalFormatting>
  <conditionalFormatting sqref="E19:E21">
    <cfRule type="dataBar" priority="1">
      <dataBar>
        <cfvo type="min"/>
        <cfvo type="max"/>
        <color rgb="FF638EC6"/>
      </dataBar>
      <extLst>
        <ext xmlns:x14="http://schemas.microsoft.com/office/spreadsheetml/2009/9/main" uri="{B025F937-C7B1-47D3-B67F-A62EFF666E3E}">
          <x14:id>{BDD5ADDA-983A-4F37-AAAC-C7503043147E}</x14:id>
        </ext>
      </extLst>
    </cfRule>
  </conditionalFormatting>
  <pageMargins left="0.7" right="0.7" top="0.75" bottom="0.75" header="0.3" footer="0.3"/>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BDD5ADDA-983A-4F37-AAAC-C7503043147E}">
            <x14:dataBar minLength="0" maxLength="100" border="1" negativeBarBorderColorSameAsPositive="0">
              <x14:cfvo type="autoMin"/>
              <x14:cfvo type="autoMax"/>
              <x14:borderColor rgb="FF638EC6"/>
              <x14:negativeFillColor rgb="FFFF0000"/>
              <x14:negativeBorderColor rgb="FFFF0000"/>
              <x14:axisColor rgb="FF000000"/>
            </x14:dataBar>
          </x14:cfRule>
          <xm:sqref>E19:E21</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111583-4D1F-4131-8666-2834B1A8ACC3}">
  <sheetPr>
    <tabColor theme="7" tint="0.39997558519241921"/>
  </sheetPr>
  <dimension ref="A1:J87"/>
  <sheetViews>
    <sheetView topLeftCell="A4" workbookViewId="0">
      <selection activeCell="E15" sqref="E15"/>
    </sheetView>
  </sheetViews>
  <sheetFormatPr baseColWidth="10" defaultRowHeight="15" x14ac:dyDescent="0.25"/>
  <cols>
    <col min="1" max="1" width="39.28515625" customWidth="1"/>
    <col min="2" max="2" width="36.7109375" customWidth="1"/>
    <col min="3" max="3" width="29.85546875" customWidth="1"/>
    <col min="4" max="4" width="25.85546875" customWidth="1"/>
    <col min="5" max="5" width="38" customWidth="1"/>
    <col min="6" max="6" width="64.5703125" customWidth="1"/>
    <col min="7" max="7" width="55.140625" customWidth="1"/>
  </cols>
  <sheetData>
    <row r="1" spans="1:7" x14ac:dyDescent="0.25">
      <c r="A1" s="32" t="s">
        <v>34</v>
      </c>
      <c r="B1" s="64" t="s">
        <v>33</v>
      </c>
      <c r="C1" s="64"/>
      <c r="D1" s="64"/>
      <c r="E1" s="64"/>
    </row>
    <row r="2" spans="1:7" x14ac:dyDescent="0.25">
      <c r="A2" s="65" t="s">
        <v>35</v>
      </c>
      <c r="B2" s="63" t="s">
        <v>75</v>
      </c>
      <c r="C2" s="63"/>
      <c r="D2" s="63"/>
      <c r="E2" s="63"/>
    </row>
    <row r="3" spans="1:7" x14ac:dyDescent="0.25">
      <c r="A3" s="65"/>
      <c r="B3" s="63"/>
      <c r="C3" s="63"/>
      <c r="D3" s="63"/>
      <c r="E3" s="63"/>
    </row>
    <row r="4" spans="1:7" x14ac:dyDescent="0.25">
      <c r="A4" s="32" t="s">
        <v>36</v>
      </c>
      <c r="B4" s="64" t="s">
        <v>37</v>
      </c>
      <c r="C4" s="64"/>
      <c r="D4" s="64"/>
      <c r="E4" s="64"/>
    </row>
    <row r="5" spans="1:7" x14ac:dyDescent="0.25">
      <c r="A5" s="32" t="s">
        <v>38</v>
      </c>
      <c r="B5" s="67" t="s">
        <v>76</v>
      </c>
      <c r="C5" s="67"/>
      <c r="D5" s="67"/>
      <c r="E5" s="67"/>
    </row>
    <row r="6" spans="1:7" ht="29.25" customHeight="1" x14ac:dyDescent="0.25">
      <c r="A6" s="33" t="s">
        <v>39</v>
      </c>
      <c r="B6" s="63" t="s">
        <v>97</v>
      </c>
      <c r="C6" s="63"/>
      <c r="D6" s="63"/>
      <c r="E6" s="63"/>
    </row>
    <row r="9" spans="1:7" x14ac:dyDescent="0.25">
      <c r="A9" t="s">
        <v>0</v>
      </c>
      <c r="B9" t="s">
        <v>82</v>
      </c>
      <c r="C9" t="s">
        <v>41</v>
      </c>
      <c r="E9" s="39" t="s">
        <v>27</v>
      </c>
      <c r="F9" s="39" t="s">
        <v>77</v>
      </c>
      <c r="G9" s="39" t="s">
        <v>98</v>
      </c>
    </row>
    <row r="10" spans="1:7" x14ac:dyDescent="0.25">
      <c r="A10" s="34">
        <v>1</v>
      </c>
      <c r="B10" s="1" t="s">
        <v>100</v>
      </c>
      <c r="C10" t="s">
        <v>2</v>
      </c>
      <c r="E10" s="7">
        <v>2</v>
      </c>
      <c r="F10" s="4">
        <v>110</v>
      </c>
      <c r="G10" s="43">
        <f>+F10-125</f>
        <v>-15</v>
      </c>
    </row>
    <row r="11" spans="1:7" x14ac:dyDescent="0.25">
      <c r="A11" s="35">
        <v>3</v>
      </c>
      <c r="B11" s="1" t="s">
        <v>104</v>
      </c>
      <c r="C11" t="s">
        <v>3</v>
      </c>
      <c r="E11" s="7">
        <v>3</v>
      </c>
      <c r="F11" s="4">
        <v>110</v>
      </c>
      <c r="G11" s="43">
        <f t="shared" ref="G11:G12" si="0">+F11-125</f>
        <v>-15</v>
      </c>
    </row>
    <row r="12" spans="1:7" x14ac:dyDescent="0.25">
      <c r="A12" s="36">
        <v>5</v>
      </c>
      <c r="B12" s="1">
        <v>3</v>
      </c>
      <c r="C12" t="s">
        <v>4</v>
      </c>
      <c r="E12" s="7">
        <v>5</v>
      </c>
      <c r="F12" s="4">
        <v>123</v>
      </c>
      <c r="G12" s="43">
        <f t="shared" si="0"/>
        <v>-2</v>
      </c>
    </row>
    <row r="13" spans="1:7" x14ac:dyDescent="0.25">
      <c r="A13" s="37">
        <v>7</v>
      </c>
      <c r="B13" s="1">
        <v>2</v>
      </c>
      <c r="C13" t="s">
        <v>5</v>
      </c>
      <c r="G13" s="44"/>
    </row>
    <row r="14" spans="1:7" x14ac:dyDescent="0.25">
      <c r="A14" s="38">
        <v>9</v>
      </c>
      <c r="B14" s="1">
        <v>1</v>
      </c>
      <c r="C14" t="s">
        <v>6</v>
      </c>
      <c r="G14" s="44"/>
    </row>
    <row r="18" spans="1:7" x14ac:dyDescent="0.25">
      <c r="A18" s="2" t="s">
        <v>27</v>
      </c>
      <c r="B18" s="3">
        <v>2</v>
      </c>
      <c r="C18" s="3">
        <v>3</v>
      </c>
      <c r="D18" s="3">
        <v>5</v>
      </c>
      <c r="E18" s="3" t="s">
        <v>9</v>
      </c>
    </row>
    <row r="19" spans="1:7" x14ac:dyDescent="0.25">
      <c r="A19" s="3">
        <v>2</v>
      </c>
      <c r="B19" s="23">
        <v>1</v>
      </c>
      <c r="C19" s="12">
        <v>1</v>
      </c>
      <c r="D19" s="12">
        <v>3</v>
      </c>
      <c r="E19" s="45">
        <f>+G84</f>
        <v>0.42857142857142855</v>
      </c>
    </row>
    <row r="20" spans="1:7" x14ac:dyDescent="0.25">
      <c r="A20" s="3">
        <v>3</v>
      </c>
      <c r="B20" s="5">
        <f>1/C19</f>
        <v>1</v>
      </c>
      <c r="C20" s="23">
        <v>1</v>
      </c>
      <c r="D20" s="12">
        <v>3</v>
      </c>
      <c r="E20" s="45">
        <f>+G85</f>
        <v>0.42857142857142855</v>
      </c>
    </row>
    <row r="21" spans="1:7" x14ac:dyDescent="0.25">
      <c r="A21" s="3">
        <v>5</v>
      </c>
      <c r="B21" s="5">
        <f>1/D19</f>
        <v>0.33333333333333331</v>
      </c>
      <c r="C21" s="5">
        <f>1/D20</f>
        <v>0.33333333333333331</v>
      </c>
      <c r="D21" s="23">
        <v>1</v>
      </c>
      <c r="E21" s="45">
        <f>+G86</f>
        <v>0.14285714285714285</v>
      </c>
    </row>
    <row r="22" spans="1:7" x14ac:dyDescent="0.25">
      <c r="A22" s="3" t="s">
        <v>8</v>
      </c>
      <c r="B22" s="6">
        <f>+SUM(B19:B21)</f>
        <v>2.3333333333333335</v>
      </c>
      <c r="C22" s="6">
        <f>+SUM(C19:C21)</f>
        <v>2.3333333333333335</v>
      </c>
      <c r="D22" s="6">
        <f>+SUM(D19:D21)</f>
        <v>7</v>
      </c>
      <c r="E22" s="6">
        <f>+SUM(E19:E21)</f>
        <v>1</v>
      </c>
    </row>
    <row r="25" spans="1:7" x14ac:dyDescent="0.25">
      <c r="A25" t="s">
        <v>10</v>
      </c>
    </row>
    <row r="27" spans="1:7" x14ac:dyDescent="0.25">
      <c r="A27" s="2" t="s">
        <v>27</v>
      </c>
      <c r="B27" s="3">
        <v>2</v>
      </c>
      <c r="C27" s="3">
        <v>3</v>
      </c>
      <c r="D27" s="3">
        <v>5</v>
      </c>
      <c r="E27" s="8"/>
      <c r="F27" s="11" t="s">
        <v>11</v>
      </c>
      <c r="G27" s="11" t="s">
        <v>12</v>
      </c>
    </row>
    <row r="28" spans="1:7" x14ac:dyDescent="0.25">
      <c r="A28" s="3">
        <v>2</v>
      </c>
      <c r="B28" s="10">
        <f t="shared" ref="B28:D30" si="1">+B19/B$22</f>
        <v>0.42857142857142855</v>
      </c>
      <c r="C28" s="10">
        <f t="shared" si="1"/>
        <v>0.42857142857142855</v>
      </c>
      <c r="D28" s="10">
        <f t="shared" si="1"/>
        <v>0.42857142857142855</v>
      </c>
      <c r="E28" s="9"/>
      <c r="F28" s="10">
        <f>+SUM(B28:D28)</f>
        <v>1.2857142857142856</v>
      </c>
      <c r="G28" s="10">
        <f>+AVERAGE(B28:D28)</f>
        <v>0.42857142857142855</v>
      </c>
    </row>
    <row r="29" spans="1:7" x14ac:dyDescent="0.25">
      <c r="A29" s="3">
        <v>3</v>
      </c>
      <c r="B29" s="10">
        <f t="shared" si="1"/>
        <v>0.42857142857142855</v>
      </c>
      <c r="C29" s="10">
        <f t="shared" si="1"/>
        <v>0.42857142857142855</v>
      </c>
      <c r="D29" s="10">
        <f t="shared" si="1"/>
        <v>0.42857142857142855</v>
      </c>
      <c r="E29" s="9"/>
      <c r="F29" s="10">
        <f>+SUM(B29:D29)</f>
        <v>1.2857142857142856</v>
      </c>
      <c r="G29" s="10">
        <f>+AVERAGE(B29:D29)</f>
        <v>0.42857142857142855</v>
      </c>
    </row>
    <row r="30" spans="1:7" x14ac:dyDescent="0.25">
      <c r="A30" s="3">
        <v>5</v>
      </c>
      <c r="B30" s="10">
        <f t="shared" si="1"/>
        <v>0.14285714285714285</v>
      </c>
      <c r="C30" s="10">
        <f t="shared" si="1"/>
        <v>0.14285714285714285</v>
      </c>
      <c r="D30" s="10">
        <f t="shared" si="1"/>
        <v>0.14285714285714285</v>
      </c>
      <c r="E30" s="9"/>
      <c r="F30" s="10">
        <f>+SUM(B30:D30)</f>
        <v>0.42857142857142855</v>
      </c>
      <c r="G30" s="10">
        <f>+AVERAGE(B30:D30)</f>
        <v>0.14285714285714285</v>
      </c>
    </row>
    <row r="31" spans="1:7" x14ac:dyDescent="0.25">
      <c r="A31" s="3" t="s">
        <v>8</v>
      </c>
      <c r="B31" s="6">
        <f>+SUM(B28:B30)</f>
        <v>1</v>
      </c>
      <c r="C31" s="6">
        <f>+SUM(C28:C30)</f>
        <v>1</v>
      </c>
      <c r="D31" s="6">
        <f>+SUM(D28:D30)</f>
        <v>1</v>
      </c>
      <c r="E31" s="9"/>
    </row>
    <row r="33" spans="1:10" x14ac:dyDescent="0.25">
      <c r="A33" s="2" t="s">
        <v>27</v>
      </c>
      <c r="B33" s="3">
        <v>2</v>
      </c>
      <c r="C33" s="3">
        <v>3</v>
      </c>
      <c r="D33" s="3">
        <v>5</v>
      </c>
      <c r="F33" s="11" t="s">
        <v>12</v>
      </c>
      <c r="G33" s="11" t="s">
        <v>13</v>
      </c>
      <c r="J33" s="11" t="s">
        <v>14</v>
      </c>
    </row>
    <row r="34" spans="1:10" x14ac:dyDescent="0.25">
      <c r="A34" s="3">
        <v>2</v>
      </c>
      <c r="B34" s="12">
        <f t="shared" ref="B34:D36" si="2">+B19</f>
        <v>1</v>
      </c>
      <c r="C34" s="12">
        <f t="shared" si="2"/>
        <v>1</v>
      </c>
      <c r="D34" s="12">
        <f t="shared" si="2"/>
        <v>3</v>
      </c>
      <c r="F34" s="10">
        <f>+G28</f>
        <v>0.42857142857142855</v>
      </c>
      <c r="G34" s="13">
        <f>+(B34*$F$34)+C34*$F$35+D34*$F$36</f>
        <v>1.2857142857142856</v>
      </c>
      <c r="J34" s="14">
        <f>+G34/F34</f>
        <v>3</v>
      </c>
    </row>
    <row r="35" spans="1:10" x14ac:dyDescent="0.25">
      <c r="A35" s="3">
        <v>3</v>
      </c>
      <c r="B35" s="12">
        <f t="shared" si="2"/>
        <v>1</v>
      </c>
      <c r="C35" s="12">
        <f t="shared" si="2"/>
        <v>1</v>
      </c>
      <c r="D35" s="12">
        <f t="shared" si="2"/>
        <v>3</v>
      </c>
      <c r="F35" s="10">
        <f>+G29</f>
        <v>0.42857142857142855</v>
      </c>
      <c r="G35" s="13">
        <f t="shared" ref="G35:G36" si="3">+(B35*$F$34)+C35*$F$35+D35*$F$36</f>
        <v>1.2857142857142856</v>
      </c>
      <c r="J35" s="14">
        <f t="shared" ref="J35:J36" si="4">+G35/F35</f>
        <v>3</v>
      </c>
    </row>
    <row r="36" spans="1:10" x14ac:dyDescent="0.25">
      <c r="A36" s="3">
        <v>5</v>
      </c>
      <c r="B36" s="12">
        <f t="shared" si="2"/>
        <v>0.33333333333333331</v>
      </c>
      <c r="C36" s="12">
        <f t="shared" si="2"/>
        <v>0.33333333333333331</v>
      </c>
      <c r="D36" s="12">
        <f t="shared" si="2"/>
        <v>1</v>
      </c>
      <c r="F36" s="10">
        <f>+G30</f>
        <v>0.14285714285714285</v>
      </c>
      <c r="G36" s="13">
        <f t="shared" si="3"/>
        <v>0.42857142857142855</v>
      </c>
      <c r="J36" s="14">
        <f t="shared" si="4"/>
        <v>3</v>
      </c>
    </row>
    <row r="37" spans="1:10" x14ac:dyDescent="0.25">
      <c r="A37" s="3" t="s">
        <v>8</v>
      </c>
      <c r="B37" s="6">
        <f>+SUM(B34:B36)</f>
        <v>2.3333333333333335</v>
      </c>
      <c r="C37" s="6">
        <f>+SUM(C34:C36)</f>
        <v>2.3333333333333335</v>
      </c>
      <c r="D37" s="6">
        <f>+SUM(D34:D36)</f>
        <v>7</v>
      </c>
      <c r="I37" s="15" t="s">
        <v>15</v>
      </c>
      <c r="J37" s="16">
        <f>+AVERAGE(J34:J36)</f>
        <v>3</v>
      </c>
    </row>
    <row r="40" spans="1:10" x14ac:dyDescent="0.25">
      <c r="B40" s="4" t="s">
        <v>18</v>
      </c>
      <c r="C40" s="4" t="s">
        <v>19</v>
      </c>
      <c r="E40" s="17" t="s">
        <v>16</v>
      </c>
      <c r="F40" s="17">
        <f>+(J37-3)/2</f>
        <v>0</v>
      </c>
    </row>
    <row r="41" spans="1:10" x14ac:dyDescent="0.25">
      <c r="B41" s="4">
        <v>1</v>
      </c>
      <c r="C41" s="4">
        <v>0</v>
      </c>
      <c r="E41" s="17" t="s">
        <v>17</v>
      </c>
      <c r="F41" s="17">
        <f>+F40/C43</f>
        <v>0</v>
      </c>
      <c r="G41" s="18" t="str">
        <f>IF(F41&gt;0.1,"ERROR","OK")</f>
        <v>OK</v>
      </c>
    </row>
    <row r="42" spans="1:10" x14ac:dyDescent="0.25">
      <c r="B42" s="4">
        <v>2</v>
      </c>
      <c r="C42" s="4">
        <v>0</v>
      </c>
    </row>
    <row r="43" spans="1:10" x14ac:dyDescent="0.25">
      <c r="B43" s="4">
        <v>3</v>
      </c>
      <c r="C43" s="4">
        <v>0.57999999999999996</v>
      </c>
    </row>
    <row r="44" spans="1:10" x14ac:dyDescent="0.25">
      <c r="B44" s="4">
        <v>4</v>
      </c>
      <c r="C44" s="4">
        <v>0.89</v>
      </c>
    </row>
    <row r="45" spans="1:10" x14ac:dyDescent="0.25">
      <c r="B45" s="4">
        <v>5</v>
      </c>
      <c r="C45" s="11">
        <v>1.1100000000000001</v>
      </c>
    </row>
    <row r="46" spans="1:10" x14ac:dyDescent="0.25">
      <c r="B46" s="4">
        <v>6</v>
      </c>
      <c r="C46" s="11">
        <v>1.24</v>
      </c>
    </row>
    <row r="47" spans="1:10" x14ac:dyDescent="0.25">
      <c r="B47" s="4">
        <v>7</v>
      </c>
      <c r="C47" s="11">
        <v>1.32</v>
      </c>
    </row>
    <row r="48" spans="1:10" x14ac:dyDescent="0.25">
      <c r="B48" s="4">
        <v>8</v>
      </c>
      <c r="C48" s="11">
        <v>1.4</v>
      </c>
    </row>
    <row r="49" spans="1:7" x14ac:dyDescent="0.25">
      <c r="B49" s="4">
        <v>9</v>
      </c>
      <c r="C49" s="11">
        <v>1.45</v>
      </c>
    </row>
    <row r="50" spans="1:7" x14ac:dyDescent="0.25">
      <c r="B50" s="4">
        <v>10</v>
      </c>
      <c r="C50" s="11">
        <v>1.49</v>
      </c>
    </row>
    <row r="52" spans="1:7" x14ac:dyDescent="0.25">
      <c r="A52" s="19" t="s">
        <v>20</v>
      </c>
    </row>
    <row r="53" spans="1:7" x14ac:dyDescent="0.25">
      <c r="A53" s="20"/>
    </row>
    <row r="54" spans="1:7" x14ac:dyDescent="0.25">
      <c r="A54" s="19" t="s">
        <v>21</v>
      </c>
      <c r="B54" s="10">
        <f>+($B34*B$34)+($C34*B$35)+($D34*B$36)</f>
        <v>3</v>
      </c>
      <c r="C54" s="10">
        <f t="shared" ref="C54:D54" si="5">+($B34*C$34)+($C34*C$35)+($D34*C$36)</f>
        <v>3</v>
      </c>
      <c r="D54" s="10">
        <f t="shared" si="5"/>
        <v>9</v>
      </c>
      <c r="F54" s="10">
        <f>+SUM(B54:D54)</f>
        <v>15</v>
      </c>
      <c r="G54" s="4">
        <f>+F54/$F$57</f>
        <v>0.42857142857142855</v>
      </c>
    </row>
    <row r="55" spans="1:7" x14ac:dyDescent="0.25">
      <c r="B55" s="10">
        <f t="shared" ref="B55:D56" si="6">+($B35*B$34)+($C35*B$35)+($D35*B$36)</f>
        <v>3</v>
      </c>
      <c r="C55" s="10">
        <f t="shared" si="6"/>
        <v>3</v>
      </c>
      <c r="D55" s="10">
        <f t="shared" si="6"/>
        <v>9</v>
      </c>
      <c r="F55" s="10">
        <f>+SUM(B55:D55)</f>
        <v>15</v>
      </c>
      <c r="G55" s="4">
        <f>+F55/$F$57</f>
        <v>0.42857142857142855</v>
      </c>
    </row>
    <row r="56" spans="1:7" x14ac:dyDescent="0.25">
      <c r="B56" s="10">
        <f t="shared" si="6"/>
        <v>1</v>
      </c>
      <c r="C56" s="10">
        <f t="shared" si="6"/>
        <v>1</v>
      </c>
      <c r="D56" s="10">
        <f t="shared" si="6"/>
        <v>3</v>
      </c>
      <c r="F56" s="10">
        <f>+SUM(B56:D56)</f>
        <v>5</v>
      </c>
      <c r="G56" s="4">
        <f>+F56/$F$57</f>
        <v>0.14285714285714285</v>
      </c>
    </row>
    <row r="57" spans="1:7" x14ac:dyDescent="0.25">
      <c r="E57" s="7" t="s">
        <v>8</v>
      </c>
      <c r="F57" s="21">
        <f>+SUM(F54:F56)</f>
        <v>35</v>
      </c>
      <c r="G57" s="21">
        <f>+SUM(G54:G56)</f>
        <v>1</v>
      </c>
    </row>
    <row r="60" spans="1:7" x14ac:dyDescent="0.25">
      <c r="A60" s="19" t="s">
        <v>22</v>
      </c>
      <c r="B60" s="10">
        <f>+($B54*B$54)+($C54*B$55)+($D54*B$56)</f>
        <v>27</v>
      </c>
      <c r="C60" s="10">
        <f t="shared" ref="C60:D60" si="7">+($B54*C$54)+($C54*C$55)+($D54*C$56)</f>
        <v>27</v>
      </c>
      <c r="D60" s="10">
        <f t="shared" si="7"/>
        <v>81</v>
      </c>
      <c r="F60" s="10">
        <f>+SUM(B60:D60)</f>
        <v>135</v>
      </c>
      <c r="G60" s="4">
        <f>+F60/$F$63</f>
        <v>0.42857142857142855</v>
      </c>
    </row>
    <row r="61" spans="1:7" x14ac:dyDescent="0.25">
      <c r="B61" s="10">
        <f t="shared" ref="B61:D62" si="8">+($B55*B$54)+($C55*B$55)+($D55*B$56)</f>
        <v>27</v>
      </c>
      <c r="C61" s="10">
        <f t="shared" si="8"/>
        <v>27</v>
      </c>
      <c r="D61" s="10">
        <f t="shared" si="8"/>
        <v>81</v>
      </c>
      <c r="F61" s="10">
        <f>+SUM(B61:D61)</f>
        <v>135</v>
      </c>
      <c r="G61" s="4">
        <f>+F61/$F$63</f>
        <v>0.42857142857142855</v>
      </c>
    </row>
    <row r="62" spans="1:7" x14ac:dyDescent="0.25">
      <c r="B62" s="10">
        <f t="shared" si="8"/>
        <v>9</v>
      </c>
      <c r="C62" s="10">
        <f t="shared" si="8"/>
        <v>9</v>
      </c>
      <c r="D62" s="10">
        <f t="shared" si="8"/>
        <v>27</v>
      </c>
      <c r="F62" s="10">
        <f>+SUM(B62:D62)</f>
        <v>45</v>
      </c>
      <c r="G62" s="4">
        <f>+F62/$F$63</f>
        <v>0.14285714285714285</v>
      </c>
    </row>
    <row r="63" spans="1:7" x14ac:dyDescent="0.25">
      <c r="E63" s="7" t="s">
        <v>8</v>
      </c>
      <c r="F63" s="21">
        <f>+SUM(F60:F62)</f>
        <v>315</v>
      </c>
      <c r="G63" s="21">
        <f>+SUM(G60:G62)</f>
        <v>1</v>
      </c>
    </row>
    <row r="66" spans="1:7" x14ac:dyDescent="0.25">
      <c r="A66" s="19" t="s">
        <v>23</v>
      </c>
      <c r="B66" s="10">
        <f>+($B60*B$60)+($C60*B$61)+($D60*B$62)</f>
        <v>2187</v>
      </c>
      <c r="C66" s="10">
        <f t="shared" ref="C66:D66" si="9">+($B60*C$60)+($C60*C$61)+($D60*C$62)</f>
        <v>2187</v>
      </c>
      <c r="D66" s="10">
        <f t="shared" si="9"/>
        <v>6561</v>
      </c>
      <c r="F66" s="10">
        <f>+SUM(B66:D66)</f>
        <v>10935</v>
      </c>
      <c r="G66" s="4">
        <f>+F66/$F$69</f>
        <v>0.42857142857142855</v>
      </c>
    </row>
    <row r="67" spans="1:7" x14ac:dyDescent="0.25">
      <c r="B67" s="10">
        <f t="shared" ref="B67:D68" si="10">+($B61*B$60)+($C61*B$61)+($D61*B$62)</f>
        <v>2187</v>
      </c>
      <c r="C67" s="10">
        <f t="shared" si="10"/>
        <v>2187</v>
      </c>
      <c r="D67" s="10">
        <f t="shared" si="10"/>
        <v>6561</v>
      </c>
      <c r="F67" s="10">
        <f>+SUM(B67:D67)</f>
        <v>10935</v>
      </c>
      <c r="G67" s="4">
        <f>+F67/$F$69</f>
        <v>0.42857142857142855</v>
      </c>
    </row>
    <row r="68" spans="1:7" x14ac:dyDescent="0.25">
      <c r="B68" s="10">
        <f t="shared" si="10"/>
        <v>729</v>
      </c>
      <c r="C68" s="10">
        <f t="shared" si="10"/>
        <v>729</v>
      </c>
      <c r="D68" s="10">
        <f t="shared" si="10"/>
        <v>2187</v>
      </c>
      <c r="F68" s="10">
        <f>+SUM(B68:D68)</f>
        <v>3645</v>
      </c>
      <c r="G68" s="4">
        <f>+F68/$F$69</f>
        <v>0.14285714285714285</v>
      </c>
    </row>
    <row r="69" spans="1:7" x14ac:dyDescent="0.25">
      <c r="E69" s="7" t="s">
        <v>8</v>
      </c>
      <c r="F69" s="21">
        <f>+SUM(F66:F68)</f>
        <v>25515</v>
      </c>
      <c r="G69" s="21">
        <f>+SUM(G66:G68)</f>
        <v>1</v>
      </c>
    </row>
    <row r="72" spans="1:7" x14ac:dyDescent="0.25">
      <c r="A72" s="19" t="s">
        <v>24</v>
      </c>
      <c r="B72" s="10">
        <f>+($B66*B$66)+($C66*B$67)+($D66*B$68)</f>
        <v>14348907</v>
      </c>
      <c r="C72" s="10">
        <f t="shared" ref="C72:D72" si="11">+($B66*C$66)+($C66*C$67)+($D66*C$68)</f>
        <v>14348907</v>
      </c>
      <c r="D72" s="10">
        <f t="shared" si="11"/>
        <v>43046721</v>
      </c>
      <c r="F72" s="10">
        <f>+SUM(B72:D72)</f>
        <v>71744535</v>
      </c>
      <c r="G72" s="4">
        <f>+F72/$F$75</f>
        <v>0.42857142857142855</v>
      </c>
    </row>
    <row r="73" spans="1:7" x14ac:dyDescent="0.25">
      <c r="B73" s="10">
        <f t="shared" ref="B73:D74" si="12">+($B67*B$66)+($C67*B$67)+($D67*B$68)</f>
        <v>14348907</v>
      </c>
      <c r="C73" s="10">
        <f t="shared" si="12"/>
        <v>14348907</v>
      </c>
      <c r="D73" s="10">
        <f t="shared" si="12"/>
        <v>43046721</v>
      </c>
      <c r="F73" s="10">
        <f>+SUM(B73:D73)</f>
        <v>71744535</v>
      </c>
      <c r="G73" s="4">
        <f>+F73/$F$75</f>
        <v>0.42857142857142855</v>
      </c>
    </row>
    <row r="74" spans="1:7" x14ac:dyDescent="0.25">
      <c r="B74" s="10">
        <f t="shared" si="12"/>
        <v>4782969</v>
      </c>
      <c r="C74" s="10">
        <f t="shared" si="12"/>
        <v>4782969</v>
      </c>
      <c r="D74" s="10">
        <f t="shared" si="12"/>
        <v>14348907</v>
      </c>
      <c r="F74" s="10">
        <f>+SUM(B74:D74)</f>
        <v>23914845</v>
      </c>
      <c r="G74" s="4">
        <f>+F74/$F$75</f>
        <v>0.14285714285714285</v>
      </c>
    </row>
    <row r="75" spans="1:7" x14ac:dyDescent="0.25">
      <c r="E75" s="7" t="s">
        <v>8</v>
      </c>
      <c r="F75" s="21">
        <f>+SUM(F72:F74)</f>
        <v>167403915</v>
      </c>
      <c r="G75" s="21">
        <f>+SUM(G72:G74)</f>
        <v>1</v>
      </c>
    </row>
    <row r="78" spans="1:7" x14ac:dyDescent="0.25">
      <c r="A78" s="19" t="s">
        <v>25</v>
      </c>
      <c r="B78" s="22">
        <f>+($B72*B$72)+($C72*B$73)+($D72*B$74)</f>
        <v>617673396283947</v>
      </c>
      <c r="C78" s="22">
        <f t="shared" ref="C78:D78" si="13">+($B72*C$72)+($C72*C$73)+($D72*C$74)</f>
        <v>617673396283947</v>
      </c>
      <c r="D78" s="22">
        <f t="shared" si="13"/>
        <v>1853020188851841</v>
      </c>
      <c r="F78" s="22">
        <f>+SUM(B78:D78)</f>
        <v>3088366981419735</v>
      </c>
      <c r="G78" s="4">
        <f>+F78/$F$81</f>
        <v>0.42857142857142855</v>
      </c>
    </row>
    <row r="79" spans="1:7" x14ac:dyDescent="0.25">
      <c r="B79" s="22">
        <f t="shared" ref="B79:D80" si="14">+($B73*B$72)+($C73*B$73)+($D73*B$74)</f>
        <v>617673396283947</v>
      </c>
      <c r="C79" s="22">
        <f t="shared" si="14"/>
        <v>617673396283947</v>
      </c>
      <c r="D79" s="22">
        <f t="shared" si="14"/>
        <v>1853020188851841</v>
      </c>
      <c r="F79" s="22">
        <f>+SUM(B79:D79)</f>
        <v>3088366981419735</v>
      </c>
      <c r="G79" s="4">
        <f>+F79/$F$81</f>
        <v>0.42857142857142855</v>
      </c>
    </row>
    <row r="80" spans="1:7" x14ac:dyDescent="0.25">
      <c r="B80" s="22">
        <f t="shared" si="14"/>
        <v>205891132094649</v>
      </c>
      <c r="C80" s="22">
        <f t="shared" si="14"/>
        <v>205891132094649</v>
      </c>
      <c r="D80" s="22">
        <f t="shared" si="14"/>
        <v>617673396283947</v>
      </c>
      <c r="F80" s="22">
        <f>+SUM(B80:D80)</f>
        <v>1029455660473245</v>
      </c>
      <c r="G80" s="4">
        <f>+F80/$F$81</f>
        <v>0.14285714285714285</v>
      </c>
    </row>
    <row r="81" spans="1:7" x14ac:dyDescent="0.25">
      <c r="E81" s="7" t="s">
        <v>8</v>
      </c>
      <c r="F81" s="24">
        <f>+SUM(F78:F80)</f>
        <v>7206189623312715</v>
      </c>
      <c r="G81" s="21">
        <f>+SUM(G78:G80)</f>
        <v>1</v>
      </c>
    </row>
    <row r="84" spans="1:7" x14ac:dyDescent="0.25">
      <c r="A84" s="19" t="s">
        <v>26</v>
      </c>
      <c r="B84" s="22">
        <f>+($B78*B$78)+($C78*B$79)+($D78*B$80)</f>
        <v>1.1445612734308376E+30</v>
      </c>
      <c r="C84" s="22">
        <f t="shared" ref="C84:D84" si="15">+($B78*C$78)+($C78*C$79)+($D78*C$80)</f>
        <v>1.1445612734308376E+30</v>
      </c>
      <c r="D84" s="22">
        <f t="shared" si="15"/>
        <v>3.4336838202925124E+30</v>
      </c>
      <c r="F84" s="22">
        <f>+SUM(B84:D84)</f>
        <v>5.7228063671541876E+30</v>
      </c>
      <c r="G84" s="4">
        <f>+F84/$F$87</f>
        <v>0.42857142857142855</v>
      </c>
    </row>
    <row r="85" spans="1:7" x14ac:dyDescent="0.25">
      <c r="B85" s="22">
        <f t="shared" ref="B85:D86" si="16">+($B79*B$78)+($C79*B$79)+($D79*B$80)</f>
        <v>1.1445612734308376E+30</v>
      </c>
      <c r="C85" s="22">
        <f t="shared" si="16"/>
        <v>1.1445612734308376E+30</v>
      </c>
      <c r="D85" s="22">
        <f t="shared" si="16"/>
        <v>3.4336838202925124E+30</v>
      </c>
      <c r="F85" s="22">
        <f>+SUM(B85:D85)</f>
        <v>5.7228063671541876E+30</v>
      </c>
      <c r="G85" s="4">
        <f>+F85/$F$87</f>
        <v>0.42857142857142855</v>
      </c>
    </row>
    <row r="86" spans="1:7" x14ac:dyDescent="0.25">
      <c r="B86" s="22">
        <f t="shared" si="16"/>
        <v>3.8152042447694579E+29</v>
      </c>
      <c r="C86" s="22">
        <f t="shared" si="16"/>
        <v>3.8152042447694579E+29</v>
      </c>
      <c r="D86" s="22">
        <f t="shared" si="16"/>
        <v>1.1445612734308376E+30</v>
      </c>
      <c r="F86" s="22">
        <f>+SUM(B86:D86)</f>
        <v>1.907602122384729E+30</v>
      </c>
      <c r="G86" s="4">
        <f>+F86/$F$87</f>
        <v>0.14285714285714285</v>
      </c>
    </row>
    <row r="87" spans="1:7" x14ac:dyDescent="0.25">
      <c r="E87" s="7" t="s">
        <v>8</v>
      </c>
      <c r="F87" s="24">
        <f>+SUM(F84:F86)</f>
        <v>1.3353214856693105E+31</v>
      </c>
      <c r="G87" s="21">
        <f>+SUM(G84:G86)</f>
        <v>1</v>
      </c>
    </row>
  </sheetData>
  <mergeCells count="6">
    <mergeCell ref="B6:E6"/>
    <mergeCell ref="B1:E1"/>
    <mergeCell ref="A2:A3"/>
    <mergeCell ref="B2:E3"/>
    <mergeCell ref="B4:E4"/>
    <mergeCell ref="B5:E5"/>
  </mergeCells>
  <conditionalFormatting sqref="F41">
    <cfRule type="cellIs" dxfId="7" priority="2" operator="lessThan">
      <formula>0.1</formula>
    </cfRule>
    <cfRule type="cellIs" dxfId="6" priority="3" operator="lessThan">
      <formula>0.1</formula>
    </cfRule>
  </conditionalFormatting>
  <conditionalFormatting sqref="E19:E21">
    <cfRule type="dataBar" priority="1">
      <dataBar>
        <cfvo type="min"/>
        <cfvo type="max"/>
        <color rgb="FF638EC6"/>
      </dataBar>
      <extLst>
        <ext xmlns:x14="http://schemas.microsoft.com/office/spreadsheetml/2009/9/main" uri="{B025F937-C7B1-47D3-B67F-A62EFF666E3E}">
          <x14:id>{05ADF59D-DA3E-4FED-B45F-6E2FD529DD39}</x14:id>
        </ext>
      </extLst>
    </cfRule>
  </conditionalFormatting>
  <pageMargins left="0.7" right="0.7" top="0.75" bottom="0.75" header="0.3" footer="0.3"/>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05ADF59D-DA3E-4FED-B45F-6E2FD529DD39}">
            <x14:dataBar minLength="0" maxLength="100" border="1" negativeBarBorderColorSameAsPositive="0">
              <x14:cfvo type="autoMin"/>
              <x14:cfvo type="autoMax"/>
              <x14:borderColor rgb="FF638EC6"/>
              <x14:negativeFillColor rgb="FFFF0000"/>
              <x14:negativeBorderColor rgb="FFFF0000"/>
              <x14:axisColor rgb="FF000000"/>
            </x14:dataBar>
          </x14:cfRule>
          <xm:sqref>E19:E21</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20CCFD-E8C9-4BBF-BF0C-0BC9BD73BAE9}">
  <sheetPr>
    <tabColor theme="7" tint="0.39997558519241921"/>
  </sheetPr>
  <dimension ref="A1:J87"/>
  <sheetViews>
    <sheetView topLeftCell="A4" workbookViewId="0">
      <selection activeCell="B10" sqref="B10:B14"/>
    </sheetView>
  </sheetViews>
  <sheetFormatPr baseColWidth="10" defaultRowHeight="15" x14ac:dyDescent="0.25"/>
  <cols>
    <col min="1" max="1" width="39.28515625" customWidth="1"/>
    <col min="2" max="2" width="36.7109375" customWidth="1"/>
    <col min="3" max="3" width="31.5703125" customWidth="1"/>
    <col min="4" max="4" width="25.85546875" customWidth="1"/>
    <col min="5" max="5" width="38" customWidth="1"/>
    <col min="6" max="6" width="64.5703125" customWidth="1"/>
    <col min="7" max="7" width="55.140625" customWidth="1"/>
  </cols>
  <sheetData>
    <row r="1" spans="1:6" x14ac:dyDescent="0.25">
      <c r="A1" s="32" t="s">
        <v>34</v>
      </c>
      <c r="B1" s="64" t="s">
        <v>78</v>
      </c>
      <c r="C1" s="64"/>
      <c r="D1" s="64"/>
      <c r="E1" s="64"/>
    </row>
    <row r="2" spans="1:6" x14ac:dyDescent="0.25">
      <c r="A2" s="65" t="s">
        <v>35</v>
      </c>
      <c r="B2" s="66" t="s">
        <v>79</v>
      </c>
      <c r="C2" s="66"/>
      <c r="D2" s="66"/>
      <c r="E2" s="66"/>
    </row>
    <row r="3" spans="1:6" x14ac:dyDescent="0.25">
      <c r="A3" s="65"/>
      <c r="B3" s="66"/>
      <c r="C3" s="66"/>
      <c r="D3" s="66"/>
      <c r="E3" s="66"/>
    </row>
    <row r="4" spans="1:6" x14ac:dyDescent="0.25">
      <c r="A4" s="32" t="s">
        <v>36</v>
      </c>
      <c r="B4" s="64" t="s">
        <v>72</v>
      </c>
      <c r="C4" s="64"/>
      <c r="D4" s="64"/>
      <c r="E4" s="64"/>
    </row>
    <row r="5" spans="1:6" x14ac:dyDescent="0.25">
      <c r="A5" s="32" t="s">
        <v>38</v>
      </c>
      <c r="B5" s="67" t="s">
        <v>80</v>
      </c>
      <c r="C5" s="67"/>
      <c r="D5" s="67"/>
      <c r="E5" s="67"/>
    </row>
    <row r="6" spans="1:6" ht="48.75" customHeight="1" x14ac:dyDescent="0.25">
      <c r="A6" s="41" t="s">
        <v>39</v>
      </c>
      <c r="B6" s="66" t="s">
        <v>91</v>
      </c>
      <c r="C6" s="66"/>
      <c r="D6" s="66"/>
      <c r="E6" s="66"/>
    </row>
    <row r="9" spans="1:6" x14ac:dyDescent="0.25">
      <c r="A9" t="s">
        <v>0</v>
      </c>
      <c r="B9" t="s">
        <v>80</v>
      </c>
      <c r="C9" t="s">
        <v>41</v>
      </c>
      <c r="E9" s="39" t="s">
        <v>27</v>
      </c>
      <c r="F9" s="39" t="s">
        <v>85</v>
      </c>
    </row>
    <row r="10" spans="1:6" x14ac:dyDescent="0.25">
      <c r="A10" s="34">
        <v>1</v>
      </c>
      <c r="B10" t="s">
        <v>100</v>
      </c>
      <c r="C10" t="s">
        <v>2</v>
      </c>
      <c r="E10" s="7">
        <v>2</v>
      </c>
      <c r="F10" s="4" t="s">
        <v>68</v>
      </c>
    </row>
    <row r="11" spans="1:6" x14ac:dyDescent="0.25">
      <c r="A11" s="35">
        <v>3</v>
      </c>
      <c r="B11" t="s">
        <v>66</v>
      </c>
      <c r="C11" t="s">
        <v>3</v>
      </c>
      <c r="E11" s="7">
        <v>3</v>
      </c>
      <c r="F11" s="4" t="s">
        <v>69</v>
      </c>
    </row>
    <row r="12" spans="1:6" x14ac:dyDescent="0.25">
      <c r="A12" s="36">
        <v>5</v>
      </c>
      <c r="B12" t="s">
        <v>67</v>
      </c>
      <c r="C12" t="s">
        <v>4</v>
      </c>
      <c r="E12" s="7">
        <v>5</v>
      </c>
      <c r="F12" s="4" t="s">
        <v>68</v>
      </c>
    </row>
    <row r="13" spans="1:6" x14ac:dyDescent="0.25">
      <c r="A13" s="37">
        <v>7</v>
      </c>
      <c r="B13" t="s">
        <v>68</v>
      </c>
      <c r="C13" t="s">
        <v>5</v>
      </c>
    </row>
    <row r="14" spans="1:6" x14ac:dyDescent="0.25">
      <c r="A14" s="38">
        <v>9</v>
      </c>
      <c r="B14" t="s">
        <v>69</v>
      </c>
      <c r="C14" t="s">
        <v>6</v>
      </c>
    </row>
    <row r="18" spans="1:7" x14ac:dyDescent="0.25">
      <c r="A18" s="2" t="s">
        <v>27</v>
      </c>
      <c r="B18" s="3">
        <v>2</v>
      </c>
      <c r="C18" s="3">
        <v>3</v>
      </c>
      <c r="D18" s="3">
        <v>5</v>
      </c>
      <c r="E18" s="3" t="s">
        <v>9</v>
      </c>
    </row>
    <row r="19" spans="1:7" x14ac:dyDescent="0.25">
      <c r="A19" s="3">
        <v>2</v>
      </c>
      <c r="B19" s="23">
        <v>1</v>
      </c>
      <c r="C19" s="12">
        <v>0.33333333333333331</v>
      </c>
      <c r="D19" s="12">
        <v>1</v>
      </c>
      <c r="E19" s="45">
        <f>+G84</f>
        <v>0.19999999999999998</v>
      </c>
    </row>
    <row r="20" spans="1:7" x14ac:dyDescent="0.25">
      <c r="A20" s="3">
        <v>3</v>
      </c>
      <c r="B20" s="5">
        <f>1/C19</f>
        <v>3</v>
      </c>
      <c r="C20" s="23">
        <v>1</v>
      </c>
      <c r="D20" s="12">
        <v>3</v>
      </c>
      <c r="E20" s="45">
        <f>+G85</f>
        <v>0.60000000000000009</v>
      </c>
    </row>
    <row r="21" spans="1:7" x14ac:dyDescent="0.25">
      <c r="A21" s="3">
        <v>5</v>
      </c>
      <c r="B21" s="5">
        <f>1/D19</f>
        <v>1</v>
      </c>
      <c r="C21" s="5">
        <f>1/D20</f>
        <v>0.33333333333333331</v>
      </c>
      <c r="D21" s="23">
        <v>1</v>
      </c>
      <c r="E21" s="45">
        <f>+G86</f>
        <v>0.19999999999999998</v>
      </c>
    </row>
    <row r="22" spans="1:7" x14ac:dyDescent="0.25">
      <c r="A22" s="3" t="s">
        <v>8</v>
      </c>
      <c r="B22" s="6">
        <f>+SUM(B19:B21)</f>
        <v>5</v>
      </c>
      <c r="C22" s="6">
        <f>+SUM(C19:C21)</f>
        <v>1.6666666666666665</v>
      </c>
      <c r="D22" s="6">
        <f>+SUM(D19:D21)</f>
        <v>5</v>
      </c>
      <c r="E22" s="6">
        <f>+SUM(E19:E21)</f>
        <v>1</v>
      </c>
    </row>
    <row r="25" spans="1:7" x14ac:dyDescent="0.25">
      <c r="A25" t="s">
        <v>10</v>
      </c>
    </row>
    <row r="27" spans="1:7" x14ac:dyDescent="0.25">
      <c r="A27" s="2" t="s">
        <v>27</v>
      </c>
      <c r="B27" s="3">
        <v>2</v>
      </c>
      <c r="C27" s="3">
        <v>3</v>
      </c>
      <c r="D27" s="3">
        <v>5</v>
      </c>
      <c r="E27" s="8"/>
      <c r="F27" s="11" t="s">
        <v>11</v>
      </c>
      <c r="G27" s="11" t="s">
        <v>12</v>
      </c>
    </row>
    <row r="28" spans="1:7" x14ac:dyDescent="0.25">
      <c r="A28" s="3">
        <v>2</v>
      </c>
      <c r="B28" s="10">
        <f t="shared" ref="B28:D30" si="0">+B19/B$22</f>
        <v>0.2</v>
      </c>
      <c r="C28" s="10">
        <f t="shared" si="0"/>
        <v>0.2</v>
      </c>
      <c r="D28" s="10">
        <f t="shared" si="0"/>
        <v>0.2</v>
      </c>
      <c r="E28" s="9"/>
      <c r="F28" s="10">
        <f>+SUM(B28:D28)</f>
        <v>0.60000000000000009</v>
      </c>
      <c r="G28" s="10">
        <f>+AVERAGE(B28:D28)</f>
        <v>0.20000000000000004</v>
      </c>
    </row>
    <row r="29" spans="1:7" x14ac:dyDescent="0.25">
      <c r="A29" s="3">
        <v>3</v>
      </c>
      <c r="B29" s="10">
        <f t="shared" si="0"/>
        <v>0.6</v>
      </c>
      <c r="C29" s="10">
        <f t="shared" si="0"/>
        <v>0.60000000000000009</v>
      </c>
      <c r="D29" s="10">
        <f t="shared" si="0"/>
        <v>0.6</v>
      </c>
      <c r="E29" s="9"/>
      <c r="F29" s="10">
        <f>+SUM(B29:D29)</f>
        <v>1.8000000000000003</v>
      </c>
      <c r="G29" s="10">
        <f>+AVERAGE(B29:D29)</f>
        <v>0.60000000000000009</v>
      </c>
    </row>
    <row r="30" spans="1:7" x14ac:dyDescent="0.25">
      <c r="A30" s="3">
        <v>5</v>
      </c>
      <c r="B30" s="10">
        <f t="shared" si="0"/>
        <v>0.2</v>
      </c>
      <c r="C30" s="10">
        <f t="shared" si="0"/>
        <v>0.2</v>
      </c>
      <c r="D30" s="10">
        <f t="shared" si="0"/>
        <v>0.2</v>
      </c>
      <c r="E30" s="9"/>
      <c r="F30" s="10">
        <f>+SUM(B30:D30)</f>
        <v>0.60000000000000009</v>
      </c>
      <c r="G30" s="10">
        <f>+AVERAGE(B30:D30)</f>
        <v>0.20000000000000004</v>
      </c>
    </row>
    <row r="31" spans="1:7" x14ac:dyDescent="0.25">
      <c r="A31" s="3" t="s">
        <v>8</v>
      </c>
      <c r="B31" s="6">
        <f>+SUM(B28:B30)</f>
        <v>1</v>
      </c>
      <c r="C31" s="6">
        <f>+SUM(C28:C30)</f>
        <v>1</v>
      </c>
      <c r="D31" s="6">
        <f>+SUM(D28:D30)</f>
        <v>1</v>
      </c>
      <c r="E31" s="9"/>
    </row>
    <row r="33" spans="1:10" x14ac:dyDescent="0.25">
      <c r="A33" s="2" t="s">
        <v>27</v>
      </c>
      <c r="B33" s="3">
        <v>2</v>
      </c>
      <c r="C33" s="3">
        <v>3</v>
      </c>
      <c r="D33" s="3">
        <v>5</v>
      </c>
      <c r="F33" s="11" t="s">
        <v>12</v>
      </c>
      <c r="G33" s="11" t="s">
        <v>13</v>
      </c>
      <c r="J33" s="11" t="s">
        <v>14</v>
      </c>
    </row>
    <row r="34" spans="1:10" x14ac:dyDescent="0.25">
      <c r="A34" s="3">
        <v>2</v>
      </c>
      <c r="B34" s="12">
        <f t="shared" ref="B34:D36" si="1">+B19</f>
        <v>1</v>
      </c>
      <c r="C34" s="12">
        <f t="shared" si="1"/>
        <v>0.33333333333333331</v>
      </c>
      <c r="D34" s="12">
        <f t="shared" si="1"/>
        <v>1</v>
      </c>
      <c r="F34" s="10">
        <f>+G28</f>
        <v>0.20000000000000004</v>
      </c>
      <c r="G34" s="13">
        <f>+(B34*$F$34)+C34*$F$35+D34*$F$36</f>
        <v>0.60000000000000009</v>
      </c>
      <c r="J34" s="14">
        <f>+G34/F34</f>
        <v>3</v>
      </c>
    </row>
    <row r="35" spans="1:10" x14ac:dyDescent="0.25">
      <c r="A35" s="3">
        <v>3</v>
      </c>
      <c r="B35" s="12">
        <f t="shared" si="1"/>
        <v>3</v>
      </c>
      <c r="C35" s="12">
        <f t="shared" si="1"/>
        <v>1</v>
      </c>
      <c r="D35" s="12">
        <f t="shared" si="1"/>
        <v>3</v>
      </c>
      <c r="F35" s="10">
        <f>+G29</f>
        <v>0.60000000000000009</v>
      </c>
      <c r="G35" s="13">
        <f t="shared" ref="G35:G36" si="2">+(B35*$F$34)+C35*$F$35+D35*$F$36</f>
        <v>1.8000000000000003</v>
      </c>
      <c r="J35" s="14">
        <f t="shared" ref="J35:J36" si="3">+G35/F35</f>
        <v>3</v>
      </c>
    </row>
    <row r="36" spans="1:10" x14ac:dyDescent="0.25">
      <c r="A36" s="3">
        <v>5</v>
      </c>
      <c r="B36" s="12">
        <f t="shared" si="1"/>
        <v>1</v>
      </c>
      <c r="C36" s="12">
        <f t="shared" si="1"/>
        <v>0.33333333333333331</v>
      </c>
      <c r="D36" s="12">
        <f t="shared" si="1"/>
        <v>1</v>
      </c>
      <c r="F36" s="10">
        <f>+G30</f>
        <v>0.20000000000000004</v>
      </c>
      <c r="G36" s="13">
        <f t="shared" si="2"/>
        <v>0.60000000000000009</v>
      </c>
      <c r="J36" s="14">
        <f t="shared" si="3"/>
        <v>3</v>
      </c>
    </row>
    <row r="37" spans="1:10" x14ac:dyDescent="0.25">
      <c r="A37" s="3" t="s">
        <v>8</v>
      </c>
      <c r="B37" s="6">
        <f>+SUM(B34:B36)</f>
        <v>5</v>
      </c>
      <c r="C37" s="6">
        <f>+SUM(C34:C36)</f>
        <v>1.6666666666666665</v>
      </c>
      <c r="D37" s="6">
        <f>+SUM(D34:D36)</f>
        <v>5</v>
      </c>
      <c r="I37" s="15" t="s">
        <v>15</v>
      </c>
      <c r="J37" s="16">
        <f>+AVERAGE(J34:J36)</f>
        <v>3</v>
      </c>
    </row>
    <row r="40" spans="1:10" x14ac:dyDescent="0.25">
      <c r="B40" s="4" t="s">
        <v>18</v>
      </c>
      <c r="C40" s="4" t="s">
        <v>19</v>
      </c>
      <c r="E40" s="17" t="s">
        <v>16</v>
      </c>
      <c r="F40" s="17">
        <f>+(J37-3)/2</f>
        <v>0</v>
      </c>
    </row>
    <row r="41" spans="1:10" x14ac:dyDescent="0.25">
      <c r="B41" s="4">
        <v>1</v>
      </c>
      <c r="C41" s="4">
        <v>0</v>
      </c>
      <c r="E41" s="17" t="s">
        <v>17</v>
      </c>
      <c r="F41" s="17">
        <f>+F40/C43</f>
        <v>0</v>
      </c>
      <c r="G41" s="18" t="str">
        <f>IF(F41&gt;0.1,"ERROR","OK")</f>
        <v>OK</v>
      </c>
    </row>
    <row r="42" spans="1:10" x14ac:dyDescent="0.25">
      <c r="B42" s="4">
        <v>2</v>
      </c>
      <c r="C42" s="4">
        <v>0</v>
      </c>
    </row>
    <row r="43" spans="1:10" x14ac:dyDescent="0.25">
      <c r="B43" s="4">
        <v>3</v>
      </c>
      <c r="C43" s="4">
        <v>0.57999999999999996</v>
      </c>
    </row>
    <row r="44" spans="1:10" x14ac:dyDescent="0.25">
      <c r="B44" s="4">
        <v>4</v>
      </c>
      <c r="C44" s="4">
        <v>0.89</v>
      </c>
    </row>
    <row r="45" spans="1:10" x14ac:dyDescent="0.25">
      <c r="B45" s="4">
        <v>5</v>
      </c>
      <c r="C45" s="11">
        <v>1.1100000000000001</v>
      </c>
    </row>
    <row r="46" spans="1:10" x14ac:dyDescent="0.25">
      <c r="B46" s="4">
        <v>6</v>
      </c>
      <c r="C46" s="11">
        <v>1.24</v>
      </c>
    </row>
    <row r="47" spans="1:10" x14ac:dyDescent="0.25">
      <c r="B47" s="4">
        <v>7</v>
      </c>
      <c r="C47" s="11">
        <v>1.32</v>
      </c>
    </row>
    <row r="48" spans="1:10" x14ac:dyDescent="0.25">
      <c r="B48" s="4">
        <v>8</v>
      </c>
      <c r="C48" s="11">
        <v>1.4</v>
      </c>
    </row>
    <row r="49" spans="1:7" x14ac:dyDescent="0.25">
      <c r="B49" s="4">
        <v>9</v>
      </c>
      <c r="C49" s="11">
        <v>1.45</v>
      </c>
    </row>
    <row r="50" spans="1:7" x14ac:dyDescent="0.25">
      <c r="B50" s="4">
        <v>10</v>
      </c>
      <c r="C50" s="11">
        <v>1.49</v>
      </c>
    </row>
    <row r="52" spans="1:7" x14ac:dyDescent="0.25">
      <c r="A52" s="19" t="s">
        <v>20</v>
      </c>
    </row>
    <row r="53" spans="1:7" x14ac:dyDescent="0.25">
      <c r="A53" s="20"/>
    </row>
    <row r="54" spans="1:7" x14ac:dyDescent="0.25">
      <c r="A54" s="19" t="s">
        <v>21</v>
      </c>
      <c r="B54" s="10">
        <f>+($B34*B$34)+($C34*B$35)+($D34*B$36)</f>
        <v>3</v>
      </c>
      <c r="C54" s="10">
        <f t="shared" ref="C54:D54" si="4">+($B34*C$34)+($C34*C$35)+($D34*C$36)</f>
        <v>1</v>
      </c>
      <c r="D54" s="10">
        <f t="shared" si="4"/>
        <v>3</v>
      </c>
      <c r="F54" s="10">
        <f>+SUM(B54:D54)</f>
        <v>7</v>
      </c>
      <c r="G54" s="4">
        <f>+F54/$F$57</f>
        <v>0.2</v>
      </c>
    </row>
    <row r="55" spans="1:7" x14ac:dyDescent="0.25">
      <c r="B55" s="10">
        <f t="shared" ref="B55:D56" si="5">+($B35*B$34)+($C35*B$35)+($D35*B$36)</f>
        <v>9</v>
      </c>
      <c r="C55" s="10">
        <f t="shared" si="5"/>
        <v>3</v>
      </c>
      <c r="D55" s="10">
        <f t="shared" si="5"/>
        <v>9</v>
      </c>
      <c r="F55" s="10">
        <f>+SUM(B55:D55)</f>
        <v>21</v>
      </c>
      <c r="G55" s="4">
        <f>+F55/$F$57</f>
        <v>0.6</v>
      </c>
    </row>
    <row r="56" spans="1:7" x14ac:dyDescent="0.25">
      <c r="B56" s="10">
        <f t="shared" si="5"/>
        <v>3</v>
      </c>
      <c r="C56" s="10">
        <f t="shared" si="5"/>
        <v>1</v>
      </c>
      <c r="D56" s="10">
        <f t="shared" si="5"/>
        <v>3</v>
      </c>
      <c r="F56" s="10">
        <f>+SUM(B56:D56)</f>
        <v>7</v>
      </c>
      <c r="G56" s="4">
        <f>+F56/$F$57</f>
        <v>0.2</v>
      </c>
    </row>
    <row r="57" spans="1:7" x14ac:dyDescent="0.25">
      <c r="E57" s="7" t="s">
        <v>8</v>
      </c>
      <c r="F57" s="21">
        <f>+SUM(F54:F56)</f>
        <v>35</v>
      </c>
      <c r="G57" s="21">
        <f>+SUM(G54:G56)</f>
        <v>1</v>
      </c>
    </row>
    <row r="60" spans="1:7" x14ac:dyDescent="0.25">
      <c r="A60" s="19" t="s">
        <v>22</v>
      </c>
      <c r="B60" s="10">
        <f>+($B54*B$54)+($C54*B$55)+($D54*B$56)</f>
        <v>27</v>
      </c>
      <c r="C60" s="10">
        <f t="shared" ref="C60:D60" si="6">+($B54*C$54)+($C54*C$55)+($D54*C$56)</f>
        <v>9</v>
      </c>
      <c r="D60" s="10">
        <f t="shared" si="6"/>
        <v>27</v>
      </c>
      <c r="F60" s="10">
        <f>+SUM(B60:D60)</f>
        <v>63</v>
      </c>
      <c r="G60" s="4">
        <f>+F60/$F$63</f>
        <v>0.2</v>
      </c>
    </row>
    <row r="61" spans="1:7" x14ac:dyDescent="0.25">
      <c r="B61" s="10">
        <f t="shared" ref="B61:D62" si="7">+($B55*B$54)+($C55*B$55)+($D55*B$56)</f>
        <v>81</v>
      </c>
      <c r="C61" s="10">
        <f t="shared" si="7"/>
        <v>27</v>
      </c>
      <c r="D61" s="10">
        <f t="shared" si="7"/>
        <v>81</v>
      </c>
      <c r="F61" s="10">
        <f>+SUM(B61:D61)</f>
        <v>189</v>
      </c>
      <c r="G61" s="4">
        <f>+F61/$F$63</f>
        <v>0.6</v>
      </c>
    </row>
    <row r="62" spans="1:7" x14ac:dyDescent="0.25">
      <c r="B62" s="10">
        <f t="shared" si="7"/>
        <v>27</v>
      </c>
      <c r="C62" s="10">
        <f t="shared" si="7"/>
        <v>9</v>
      </c>
      <c r="D62" s="10">
        <f t="shared" si="7"/>
        <v>27</v>
      </c>
      <c r="F62" s="10">
        <f>+SUM(B62:D62)</f>
        <v>63</v>
      </c>
      <c r="G62" s="4">
        <f>+F62/$F$63</f>
        <v>0.2</v>
      </c>
    </row>
    <row r="63" spans="1:7" x14ac:dyDescent="0.25">
      <c r="E63" s="7" t="s">
        <v>8</v>
      </c>
      <c r="F63" s="21">
        <f>+SUM(F60:F62)</f>
        <v>315</v>
      </c>
      <c r="G63" s="21">
        <f>+SUM(G60:G62)</f>
        <v>1</v>
      </c>
    </row>
    <row r="66" spans="1:7" x14ac:dyDescent="0.25">
      <c r="A66" s="19" t="s">
        <v>23</v>
      </c>
      <c r="B66" s="10">
        <f>+($B60*B$60)+($C60*B$61)+($D60*B$62)</f>
        <v>2187</v>
      </c>
      <c r="C66" s="10">
        <f t="shared" ref="C66:D66" si="8">+($B60*C$60)+($C60*C$61)+($D60*C$62)</f>
        <v>729</v>
      </c>
      <c r="D66" s="10">
        <f t="shared" si="8"/>
        <v>2187</v>
      </c>
      <c r="F66" s="10">
        <f>+SUM(B66:D66)</f>
        <v>5103</v>
      </c>
      <c r="G66" s="4">
        <f>+F66/$F$69</f>
        <v>0.2</v>
      </c>
    </row>
    <row r="67" spans="1:7" x14ac:dyDescent="0.25">
      <c r="B67" s="10">
        <f t="shared" ref="B67:D68" si="9">+($B61*B$60)+($C61*B$61)+($D61*B$62)</f>
        <v>6561</v>
      </c>
      <c r="C67" s="10">
        <f t="shared" si="9"/>
        <v>2187</v>
      </c>
      <c r="D67" s="10">
        <f t="shared" si="9"/>
        <v>6561</v>
      </c>
      <c r="F67" s="10">
        <f>+SUM(B67:D67)</f>
        <v>15309</v>
      </c>
      <c r="G67" s="4">
        <f>+F67/$F$69</f>
        <v>0.6</v>
      </c>
    </row>
    <row r="68" spans="1:7" x14ac:dyDescent="0.25">
      <c r="B68" s="10">
        <f t="shared" si="9"/>
        <v>2187</v>
      </c>
      <c r="C68" s="10">
        <f t="shared" si="9"/>
        <v>729</v>
      </c>
      <c r="D68" s="10">
        <f t="shared" si="9"/>
        <v>2187</v>
      </c>
      <c r="F68" s="10">
        <f>+SUM(B68:D68)</f>
        <v>5103</v>
      </c>
      <c r="G68" s="4">
        <f>+F68/$F$69</f>
        <v>0.2</v>
      </c>
    </row>
    <row r="69" spans="1:7" x14ac:dyDescent="0.25">
      <c r="E69" s="7" t="s">
        <v>8</v>
      </c>
      <c r="F69" s="21">
        <f>+SUM(F66:F68)</f>
        <v>25515</v>
      </c>
      <c r="G69" s="21">
        <f>+SUM(G66:G68)</f>
        <v>1</v>
      </c>
    </row>
    <row r="72" spans="1:7" x14ac:dyDescent="0.25">
      <c r="A72" s="19" t="s">
        <v>24</v>
      </c>
      <c r="B72" s="10">
        <f>+($B66*B$66)+($C66*B$67)+($D66*B$68)</f>
        <v>14348907</v>
      </c>
      <c r="C72" s="10">
        <f t="shared" ref="C72:D72" si="10">+($B66*C$66)+($C66*C$67)+($D66*C$68)</f>
        <v>4782969</v>
      </c>
      <c r="D72" s="10">
        <f t="shared" si="10"/>
        <v>14348907</v>
      </c>
      <c r="F72" s="10">
        <f>+SUM(B72:D72)</f>
        <v>33480783</v>
      </c>
      <c r="G72" s="4">
        <f>+F72/$F$75</f>
        <v>0.2</v>
      </c>
    </row>
    <row r="73" spans="1:7" x14ac:dyDescent="0.25">
      <c r="B73" s="10">
        <f t="shared" ref="B73:D74" si="11">+($B67*B$66)+($C67*B$67)+($D67*B$68)</f>
        <v>43046721</v>
      </c>
      <c r="C73" s="10">
        <f t="shared" si="11"/>
        <v>14348907</v>
      </c>
      <c r="D73" s="10">
        <f t="shared" si="11"/>
        <v>43046721</v>
      </c>
      <c r="F73" s="10">
        <f>+SUM(B73:D73)</f>
        <v>100442349</v>
      </c>
      <c r="G73" s="4">
        <f>+F73/$F$75</f>
        <v>0.6</v>
      </c>
    </row>
    <row r="74" spans="1:7" x14ac:dyDescent="0.25">
      <c r="B74" s="10">
        <f t="shared" si="11"/>
        <v>14348907</v>
      </c>
      <c r="C74" s="10">
        <f t="shared" si="11"/>
        <v>4782969</v>
      </c>
      <c r="D74" s="10">
        <f t="shared" si="11"/>
        <v>14348907</v>
      </c>
      <c r="F74" s="10">
        <f>+SUM(B74:D74)</f>
        <v>33480783</v>
      </c>
      <c r="G74" s="4">
        <f>+F74/$F$75</f>
        <v>0.2</v>
      </c>
    </row>
    <row r="75" spans="1:7" x14ac:dyDescent="0.25">
      <c r="E75" s="7" t="s">
        <v>8</v>
      </c>
      <c r="F75" s="21">
        <f>+SUM(F72:F74)</f>
        <v>167403915</v>
      </c>
      <c r="G75" s="21">
        <f>+SUM(G72:G74)</f>
        <v>1</v>
      </c>
    </row>
    <row r="78" spans="1:7" x14ac:dyDescent="0.25">
      <c r="A78" s="19" t="s">
        <v>25</v>
      </c>
      <c r="B78" s="22">
        <f>+($B72*B$72)+($C72*B$73)+($D72*B$74)</f>
        <v>617673396283947</v>
      </c>
      <c r="C78" s="22">
        <f t="shared" ref="C78:D78" si="12">+($B72*C$72)+($C72*C$73)+($D72*C$74)</f>
        <v>205891132094649</v>
      </c>
      <c r="D78" s="22">
        <f t="shared" si="12"/>
        <v>617673396283947</v>
      </c>
      <c r="F78" s="22">
        <f>+SUM(B78:D78)</f>
        <v>1441237924662543</v>
      </c>
      <c r="G78" s="4">
        <f>+F78/$F$81</f>
        <v>0.2</v>
      </c>
    </row>
    <row r="79" spans="1:7" x14ac:dyDescent="0.25">
      <c r="B79" s="22">
        <f t="shared" ref="B79:D80" si="13">+($B73*B$72)+($C73*B$73)+($D73*B$74)</f>
        <v>1853020188851841</v>
      </c>
      <c r="C79" s="22">
        <f t="shared" si="13"/>
        <v>617673396283947</v>
      </c>
      <c r="D79" s="22">
        <f t="shared" si="13"/>
        <v>1853020188851841</v>
      </c>
      <c r="F79" s="22">
        <f>+SUM(B79:D79)</f>
        <v>4323713773987629</v>
      </c>
      <c r="G79" s="4">
        <f>+F79/$F$81</f>
        <v>0.6</v>
      </c>
    </row>
    <row r="80" spans="1:7" x14ac:dyDescent="0.25">
      <c r="B80" s="22">
        <f t="shared" si="13"/>
        <v>617673396283947</v>
      </c>
      <c r="C80" s="22">
        <f t="shared" si="13"/>
        <v>205891132094649</v>
      </c>
      <c r="D80" s="22">
        <f t="shared" si="13"/>
        <v>617673396283947</v>
      </c>
      <c r="F80" s="22">
        <f>+SUM(B80:D80)</f>
        <v>1441237924662543</v>
      </c>
      <c r="G80" s="4">
        <f>+F80/$F$81</f>
        <v>0.2</v>
      </c>
    </row>
    <row r="81" spans="1:7" x14ac:dyDescent="0.25">
      <c r="E81" s="7" t="s">
        <v>8</v>
      </c>
      <c r="F81" s="24">
        <f>+SUM(F78:F80)</f>
        <v>7206189623312715</v>
      </c>
      <c r="G81" s="21">
        <f>+SUM(G78:G80)</f>
        <v>1</v>
      </c>
    </row>
    <row r="84" spans="1:7" x14ac:dyDescent="0.25">
      <c r="A84" s="19" t="s">
        <v>26</v>
      </c>
      <c r="B84" s="22">
        <f>+($B78*B$78)+($C78*B$79)+($D78*B$80)</f>
        <v>1.1445612734308376E+30</v>
      </c>
      <c r="C84" s="22">
        <f t="shared" ref="C84:D84" si="14">+($B78*C$78)+($C78*C$79)+($D78*C$80)</f>
        <v>3.8152042447694579E+29</v>
      </c>
      <c r="D84" s="22">
        <f t="shared" si="14"/>
        <v>1.1445612734308376E+30</v>
      </c>
      <c r="F84" s="22">
        <f>+SUM(B84:D84)</f>
        <v>2.6706429713386207E+30</v>
      </c>
      <c r="G84" s="4">
        <f>+F84/$F$87</f>
        <v>0.19999999999999998</v>
      </c>
    </row>
    <row r="85" spans="1:7" x14ac:dyDescent="0.25">
      <c r="B85" s="22">
        <f t="shared" ref="B85:D86" si="15">+($B79*B$78)+($C79*B$79)+($D79*B$80)</f>
        <v>3.4336838202925124E+30</v>
      </c>
      <c r="C85" s="22">
        <f t="shared" si="15"/>
        <v>1.1445612734308376E+30</v>
      </c>
      <c r="D85" s="22">
        <f t="shared" si="15"/>
        <v>3.4336838202925124E+30</v>
      </c>
      <c r="F85" s="22">
        <f>+SUM(B85:D85)</f>
        <v>8.0119289140158633E+30</v>
      </c>
      <c r="G85" s="4">
        <f>+F85/$F$87</f>
        <v>0.60000000000000009</v>
      </c>
    </row>
    <row r="86" spans="1:7" x14ac:dyDescent="0.25">
      <c r="B86" s="22">
        <f t="shared" si="15"/>
        <v>1.1445612734308376E+30</v>
      </c>
      <c r="C86" s="22">
        <f t="shared" si="15"/>
        <v>3.8152042447694579E+29</v>
      </c>
      <c r="D86" s="22">
        <f t="shared" si="15"/>
        <v>1.1445612734308376E+30</v>
      </c>
      <c r="F86" s="22">
        <f>+SUM(B86:D86)</f>
        <v>2.6706429713386207E+30</v>
      </c>
      <c r="G86" s="4">
        <f>+F86/$F$87</f>
        <v>0.19999999999999998</v>
      </c>
    </row>
    <row r="87" spans="1:7" x14ac:dyDescent="0.25">
      <c r="E87" s="7" t="s">
        <v>8</v>
      </c>
      <c r="F87" s="24">
        <f>+SUM(F84:F86)</f>
        <v>1.3353214856693105E+31</v>
      </c>
      <c r="G87" s="21">
        <f>+SUM(G84:G86)</f>
        <v>1</v>
      </c>
    </row>
  </sheetData>
  <mergeCells count="6">
    <mergeCell ref="B6:E6"/>
    <mergeCell ref="B1:E1"/>
    <mergeCell ref="A2:A3"/>
    <mergeCell ref="B2:E3"/>
    <mergeCell ref="B4:E4"/>
    <mergeCell ref="B5:E5"/>
  </mergeCells>
  <conditionalFormatting sqref="F41">
    <cfRule type="cellIs" dxfId="4" priority="2" operator="lessThan">
      <formula>0.1</formula>
    </cfRule>
    <cfRule type="cellIs" dxfId="3" priority="3" operator="lessThan">
      <formula>0.1</formula>
    </cfRule>
  </conditionalFormatting>
  <conditionalFormatting sqref="E19:E21">
    <cfRule type="dataBar" priority="1">
      <dataBar>
        <cfvo type="min"/>
        <cfvo type="max"/>
        <color rgb="FF638EC6"/>
      </dataBar>
      <extLst>
        <ext xmlns:x14="http://schemas.microsoft.com/office/spreadsheetml/2009/9/main" uri="{B025F937-C7B1-47D3-B67F-A62EFF666E3E}">
          <x14:id>{A89AB333-6DC0-430D-8A1A-1E983D482BF9}</x14:id>
        </ext>
      </extLst>
    </cfRule>
  </conditionalFormatting>
  <pageMargins left="0.7" right="0.7" top="0.75" bottom="0.75" header="0.3" footer="0.3"/>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A89AB333-6DC0-430D-8A1A-1E983D482BF9}">
            <x14:dataBar minLength="0" maxLength="100" border="1" negativeBarBorderColorSameAsPositive="0">
              <x14:cfvo type="autoMin"/>
              <x14:cfvo type="autoMax"/>
              <x14:borderColor rgb="FF638EC6"/>
              <x14:negativeFillColor rgb="FFFF0000"/>
              <x14:negativeBorderColor rgb="FFFF0000"/>
              <x14:axisColor rgb="FF000000"/>
            </x14:dataBar>
          </x14:cfRule>
          <xm:sqref>E19:E21</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200411-65BD-46A8-8823-DF7E037406EA}">
  <sheetPr>
    <tabColor theme="7" tint="0.39997558519241921"/>
  </sheetPr>
  <dimension ref="A1:J87"/>
  <sheetViews>
    <sheetView topLeftCell="A7" workbookViewId="0">
      <selection activeCell="D14" sqref="D14"/>
    </sheetView>
  </sheetViews>
  <sheetFormatPr baseColWidth="10" defaultRowHeight="15" x14ac:dyDescent="0.25"/>
  <cols>
    <col min="1" max="1" width="39.28515625" customWidth="1"/>
    <col min="2" max="2" width="36.7109375" customWidth="1"/>
    <col min="3" max="3" width="31.5703125" customWidth="1"/>
    <col min="4" max="4" width="25.85546875" customWidth="1"/>
    <col min="5" max="5" width="38" customWidth="1"/>
    <col min="6" max="6" width="64.5703125" customWidth="1"/>
    <col min="7" max="7" width="55.140625" customWidth="1"/>
  </cols>
  <sheetData>
    <row r="1" spans="1:6" x14ac:dyDescent="0.25">
      <c r="A1" s="32" t="s">
        <v>34</v>
      </c>
      <c r="B1" s="64" t="s">
        <v>81</v>
      </c>
      <c r="C1" s="64"/>
      <c r="D1" s="64"/>
      <c r="E1" s="64"/>
    </row>
    <row r="2" spans="1:6" x14ac:dyDescent="0.25">
      <c r="A2" s="65" t="s">
        <v>35</v>
      </c>
      <c r="B2" s="66" t="s">
        <v>83</v>
      </c>
      <c r="C2" s="66"/>
      <c r="D2" s="66"/>
      <c r="E2" s="66"/>
    </row>
    <row r="3" spans="1:6" x14ac:dyDescent="0.25">
      <c r="A3" s="65"/>
      <c r="B3" s="66"/>
      <c r="C3" s="66"/>
      <c r="D3" s="66"/>
      <c r="E3" s="66"/>
    </row>
    <row r="4" spans="1:6" x14ac:dyDescent="0.25">
      <c r="A4" s="32" t="s">
        <v>36</v>
      </c>
      <c r="B4" s="64" t="s">
        <v>72</v>
      </c>
      <c r="C4" s="64"/>
      <c r="D4" s="64"/>
      <c r="E4" s="64"/>
    </row>
    <row r="5" spans="1:6" x14ac:dyDescent="0.25">
      <c r="A5" s="32" t="s">
        <v>38</v>
      </c>
      <c r="B5" s="67" t="s">
        <v>92</v>
      </c>
      <c r="C5" s="67"/>
      <c r="D5" s="67"/>
      <c r="E5" s="67"/>
    </row>
    <row r="6" spans="1:6" ht="70.5" customHeight="1" x14ac:dyDescent="0.25">
      <c r="A6" s="41" t="s">
        <v>39</v>
      </c>
      <c r="B6" s="66" t="s">
        <v>94</v>
      </c>
      <c r="C6" s="66"/>
      <c r="D6" s="66"/>
      <c r="E6" s="66"/>
    </row>
    <row r="9" spans="1:6" x14ac:dyDescent="0.25">
      <c r="A9" t="s">
        <v>0</v>
      </c>
      <c r="B9" t="s">
        <v>84</v>
      </c>
      <c r="C9" t="s">
        <v>41</v>
      </c>
      <c r="E9" s="39" t="s">
        <v>27</v>
      </c>
      <c r="F9" s="39" t="s">
        <v>93</v>
      </c>
    </row>
    <row r="10" spans="1:6" x14ac:dyDescent="0.25">
      <c r="A10" s="34">
        <v>1</v>
      </c>
      <c r="B10" s="1" t="s">
        <v>100</v>
      </c>
      <c r="C10" t="s">
        <v>2</v>
      </c>
      <c r="E10" s="7">
        <v>2</v>
      </c>
      <c r="F10" s="4" t="s">
        <v>66</v>
      </c>
    </row>
    <row r="11" spans="1:6" x14ac:dyDescent="0.25">
      <c r="A11" s="35">
        <v>3</v>
      </c>
      <c r="B11" s="1" t="s">
        <v>66</v>
      </c>
      <c r="C11" t="s">
        <v>3</v>
      </c>
      <c r="E11" s="7">
        <v>3</v>
      </c>
      <c r="F11" s="4" t="s">
        <v>68</v>
      </c>
    </row>
    <row r="12" spans="1:6" x14ac:dyDescent="0.25">
      <c r="A12" s="36">
        <v>5</v>
      </c>
      <c r="B12" s="1" t="s">
        <v>67</v>
      </c>
      <c r="C12" t="s">
        <v>4</v>
      </c>
      <c r="E12" s="7">
        <v>5</v>
      </c>
      <c r="F12" s="4" t="s">
        <v>66</v>
      </c>
    </row>
    <row r="13" spans="1:6" x14ac:dyDescent="0.25">
      <c r="A13" s="37">
        <v>7</v>
      </c>
      <c r="B13" s="1" t="s">
        <v>68</v>
      </c>
      <c r="C13" t="s">
        <v>5</v>
      </c>
    </row>
    <row r="14" spans="1:6" x14ac:dyDescent="0.25">
      <c r="A14" s="38">
        <v>9</v>
      </c>
      <c r="B14" s="1" t="s">
        <v>69</v>
      </c>
      <c r="C14" t="s">
        <v>6</v>
      </c>
    </row>
    <row r="18" spans="1:7" x14ac:dyDescent="0.25">
      <c r="A18" s="2" t="s">
        <v>27</v>
      </c>
      <c r="B18" s="3">
        <v>2</v>
      </c>
      <c r="C18" s="3">
        <v>3</v>
      </c>
      <c r="D18" s="3">
        <v>5</v>
      </c>
      <c r="E18" s="3" t="s">
        <v>9</v>
      </c>
    </row>
    <row r="19" spans="1:7" x14ac:dyDescent="0.25">
      <c r="A19" s="3">
        <v>2</v>
      </c>
      <c r="B19" s="23">
        <v>1</v>
      </c>
      <c r="C19" s="12">
        <v>0.2</v>
      </c>
      <c r="D19" s="12">
        <v>1</v>
      </c>
      <c r="E19" s="45">
        <f>+G84</f>
        <v>0.14285714285714285</v>
      </c>
    </row>
    <row r="20" spans="1:7" x14ac:dyDescent="0.25">
      <c r="A20" s="3">
        <v>3</v>
      </c>
      <c r="B20" s="5">
        <f>1/C19</f>
        <v>5</v>
      </c>
      <c r="C20" s="23">
        <v>1</v>
      </c>
      <c r="D20" s="12">
        <v>5</v>
      </c>
      <c r="E20" s="45">
        <f>+G85</f>
        <v>0.71428571428571419</v>
      </c>
    </row>
    <row r="21" spans="1:7" x14ac:dyDescent="0.25">
      <c r="A21" s="3">
        <v>5</v>
      </c>
      <c r="B21" s="5">
        <f>1/D19</f>
        <v>1</v>
      </c>
      <c r="C21" s="5">
        <f>1/D20</f>
        <v>0.2</v>
      </c>
      <c r="D21" s="23">
        <v>1</v>
      </c>
      <c r="E21" s="45">
        <f>+G86</f>
        <v>0.14285714285714285</v>
      </c>
    </row>
    <row r="22" spans="1:7" x14ac:dyDescent="0.25">
      <c r="A22" s="3" t="s">
        <v>8</v>
      </c>
      <c r="B22" s="6">
        <f>+SUM(B19:B21)</f>
        <v>7</v>
      </c>
      <c r="C22" s="6">
        <f>+SUM(C19:C21)</f>
        <v>1.4</v>
      </c>
      <c r="D22" s="6">
        <f>+SUM(D19:D21)</f>
        <v>7</v>
      </c>
      <c r="E22" s="6">
        <f>+SUM(E19:E21)</f>
        <v>0.99999999999999978</v>
      </c>
    </row>
    <row r="25" spans="1:7" x14ac:dyDescent="0.25">
      <c r="A25" t="s">
        <v>10</v>
      </c>
    </row>
    <row r="27" spans="1:7" x14ac:dyDescent="0.25">
      <c r="A27" s="2" t="s">
        <v>27</v>
      </c>
      <c r="B27" s="3">
        <v>2</v>
      </c>
      <c r="C27" s="3">
        <v>3</v>
      </c>
      <c r="D27" s="3">
        <v>5</v>
      </c>
      <c r="E27" s="8"/>
      <c r="F27" s="11" t="s">
        <v>11</v>
      </c>
      <c r="G27" s="11" t="s">
        <v>12</v>
      </c>
    </row>
    <row r="28" spans="1:7" x14ac:dyDescent="0.25">
      <c r="A28" s="3">
        <v>2</v>
      </c>
      <c r="B28" s="10">
        <f t="shared" ref="B28:D30" si="0">+B19/B$22</f>
        <v>0.14285714285714285</v>
      </c>
      <c r="C28" s="10">
        <f t="shared" si="0"/>
        <v>0.14285714285714288</v>
      </c>
      <c r="D28" s="10">
        <f t="shared" si="0"/>
        <v>0.14285714285714285</v>
      </c>
      <c r="E28" s="9"/>
      <c r="F28" s="10">
        <f>+SUM(B28:D28)</f>
        <v>0.42857142857142855</v>
      </c>
      <c r="G28" s="10">
        <f>+AVERAGE(B28:D28)</f>
        <v>0.14285714285714285</v>
      </c>
    </row>
    <row r="29" spans="1:7" x14ac:dyDescent="0.25">
      <c r="A29" s="3">
        <v>3</v>
      </c>
      <c r="B29" s="10">
        <f t="shared" si="0"/>
        <v>0.7142857142857143</v>
      </c>
      <c r="C29" s="10">
        <f t="shared" si="0"/>
        <v>0.7142857142857143</v>
      </c>
      <c r="D29" s="10">
        <f t="shared" si="0"/>
        <v>0.7142857142857143</v>
      </c>
      <c r="E29" s="9"/>
      <c r="F29" s="10">
        <f>+SUM(B29:D29)</f>
        <v>2.1428571428571428</v>
      </c>
      <c r="G29" s="10">
        <f>+AVERAGE(B29:D29)</f>
        <v>0.7142857142857143</v>
      </c>
    </row>
    <row r="30" spans="1:7" x14ac:dyDescent="0.25">
      <c r="A30" s="3">
        <v>5</v>
      </c>
      <c r="B30" s="10">
        <f t="shared" si="0"/>
        <v>0.14285714285714285</v>
      </c>
      <c r="C30" s="10">
        <f t="shared" si="0"/>
        <v>0.14285714285714288</v>
      </c>
      <c r="D30" s="10">
        <f t="shared" si="0"/>
        <v>0.14285714285714285</v>
      </c>
      <c r="E30" s="9"/>
      <c r="F30" s="10">
        <f>+SUM(B30:D30)</f>
        <v>0.42857142857142855</v>
      </c>
      <c r="G30" s="10">
        <f>+AVERAGE(B30:D30)</f>
        <v>0.14285714285714285</v>
      </c>
    </row>
    <row r="31" spans="1:7" x14ac:dyDescent="0.25">
      <c r="A31" s="3" t="s">
        <v>8</v>
      </c>
      <c r="B31" s="6">
        <f>+SUM(B28:B30)</f>
        <v>1</v>
      </c>
      <c r="C31" s="6">
        <f>+SUM(C28:C30)</f>
        <v>1</v>
      </c>
      <c r="D31" s="6">
        <f>+SUM(D28:D30)</f>
        <v>1</v>
      </c>
      <c r="E31" s="9"/>
    </row>
    <row r="33" spans="1:10" x14ac:dyDescent="0.25">
      <c r="A33" s="2" t="s">
        <v>27</v>
      </c>
      <c r="B33" s="3">
        <v>2</v>
      </c>
      <c r="C33" s="3">
        <v>3</v>
      </c>
      <c r="D33" s="3">
        <v>5</v>
      </c>
      <c r="F33" s="11" t="s">
        <v>12</v>
      </c>
      <c r="G33" s="11" t="s">
        <v>13</v>
      </c>
      <c r="J33" s="11" t="s">
        <v>14</v>
      </c>
    </row>
    <row r="34" spans="1:10" x14ac:dyDescent="0.25">
      <c r="A34" s="3">
        <v>2</v>
      </c>
      <c r="B34" s="12">
        <f t="shared" ref="B34:D36" si="1">+B19</f>
        <v>1</v>
      </c>
      <c r="C34" s="12">
        <f t="shared" si="1"/>
        <v>0.2</v>
      </c>
      <c r="D34" s="12">
        <f t="shared" si="1"/>
        <v>1</v>
      </c>
      <c r="F34" s="10">
        <f>+G28</f>
        <v>0.14285714285714285</v>
      </c>
      <c r="G34" s="13">
        <f>+(B34*$F$34)+C34*$F$35+D34*$F$36</f>
        <v>0.42857142857142855</v>
      </c>
      <c r="J34" s="14">
        <f>+G34/F34</f>
        <v>3</v>
      </c>
    </row>
    <row r="35" spans="1:10" x14ac:dyDescent="0.25">
      <c r="A35" s="3">
        <v>3</v>
      </c>
      <c r="B35" s="12">
        <f t="shared" si="1"/>
        <v>5</v>
      </c>
      <c r="C35" s="12">
        <f t="shared" si="1"/>
        <v>1</v>
      </c>
      <c r="D35" s="12">
        <f t="shared" si="1"/>
        <v>5</v>
      </c>
      <c r="F35" s="10">
        <f>+G29</f>
        <v>0.7142857142857143</v>
      </c>
      <c r="G35" s="13">
        <f t="shared" ref="G35:G36" si="2">+(B35*$F$34)+C35*$F$35+D35*$F$36</f>
        <v>2.1428571428571423</v>
      </c>
      <c r="J35" s="14">
        <f t="shared" ref="J35:J36" si="3">+G35/F35</f>
        <v>2.9999999999999991</v>
      </c>
    </row>
    <row r="36" spans="1:10" x14ac:dyDescent="0.25">
      <c r="A36" s="3">
        <v>5</v>
      </c>
      <c r="B36" s="12">
        <f t="shared" si="1"/>
        <v>1</v>
      </c>
      <c r="C36" s="12">
        <f t="shared" si="1"/>
        <v>0.2</v>
      </c>
      <c r="D36" s="12">
        <f t="shared" si="1"/>
        <v>1</v>
      </c>
      <c r="F36" s="10">
        <f>+G30</f>
        <v>0.14285714285714285</v>
      </c>
      <c r="G36" s="13">
        <f t="shared" si="2"/>
        <v>0.42857142857142855</v>
      </c>
      <c r="J36" s="14">
        <f t="shared" si="3"/>
        <v>3</v>
      </c>
    </row>
    <row r="37" spans="1:10" x14ac:dyDescent="0.25">
      <c r="A37" s="3" t="s">
        <v>8</v>
      </c>
      <c r="B37" s="6">
        <f>+SUM(B34:B36)</f>
        <v>7</v>
      </c>
      <c r="C37" s="6">
        <f>+SUM(C34:C36)</f>
        <v>1.4</v>
      </c>
      <c r="D37" s="6">
        <f>+SUM(D34:D36)</f>
        <v>7</v>
      </c>
      <c r="I37" s="15" t="s">
        <v>15</v>
      </c>
      <c r="J37" s="16">
        <f>+AVERAGE(J34:J36)</f>
        <v>3</v>
      </c>
    </row>
    <row r="40" spans="1:10" x14ac:dyDescent="0.25">
      <c r="B40" s="4" t="s">
        <v>18</v>
      </c>
      <c r="C40" s="4" t="s">
        <v>19</v>
      </c>
      <c r="E40" s="17" t="s">
        <v>16</v>
      </c>
      <c r="F40" s="17">
        <f>+(J37-3)/2</f>
        <v>0</v>
      </c>
    </row>
    <row r="41" spans="1:10" x14ac:dyDescent="0.25">
      <c r="B41" s="4">
        <v>1</v>
      </c>
      <c r="C41" s="4">
        <v>0</v>
      </c>
      <c r="E41" s="17" t="s">
        <v>17</v>
      </c>
      <c r="F41" s="17">
        <f>+F40/C43</f>
        <v>0</v>
      </c>
      <c r="G41" s="18" t="str">
        <f>IF(F41&gt;0.1,"ERROR","OK")</f>
        <v>OK</v>
      </c>
    </row>
    <row r="42" spans="1:10" x14ac:dyDescent="0.25">
      <c r="B42" s="4">
        <v>2</v>
      </c>
      <c r="C42" s="4">
        <v>0</v>
      </c>
    </row>
    <row r="43" spans="1:10" x14ac:dyDescent="0.25">
      <c r="B43" s="4">
        <v>3</v>
      </c>
      <c r="C43" s="4">
        <v>0.57999999999999996</v>
      </c>
    </row>
    <row r="44" spans="1:10" x14ac:dyDescent="0.25">
      <c r="B44" s="4">
        <v>4</v>
      </c>
      <c r="C44" s="4">
        <v>0.89</v>
      </c>
    </row>
    <row r="45" spans="1:10" x14ac:dyDescent="0.25">
      <c r="B45" s="4">
        <v>5</v>
      </c>
      <c r="C45" s="11">
        <v>1.1100000000000001</v>
      </c>
    </row>
    <row r="46" spans="1:10" x14ac:dyDescent="0.25">
      <c r="B46" s="4">
        <v>6</v>
      </c>
      <c r="C46" s="11">
        <v>1.24</v>
      </c>
    </row>
    <row r="47" spans="1:10" x14ac:dyDescent="0.25">
      <c r="B47" s="4">
        <v>7</v>
      </c>
      <c r="C47" s="11">
        <v>1.32</v>
      </c>
    </row>
    <row r="48" spans="1:10" x14ac:dyDescent="0.25">
      <c r="B48" s="4">
        <v>8</v>
      </c>
      <c r="C48" s="11">
        <v>1.4</v>
      </c>
    </row>
    <row r="49" spans="1:7" x14ac:dyDescent="0.25">
      <c r="B49" s="4">
        <v>9</v>
      </c>
      <c r="C49" s="11">
        <v>1.45</v>
      </c>
    </row>
    <row r="50" spans="1:7" x14ac:dyDescent="0.25">
      <c r="B50" s="4">
        <v>10</v>
      </c>
      <c r="C50" s="11">
        <v>1.49</v>
      </c>
    </row>
    <row r="52" spans="1:7" x14ac:dyDescent="0.25">
      <c r="A52" s="19" t="s">
        <v>20</v>
      </c>
    </row>
    <row r="53" spans="1:7" x14ac:dyDescent="0.25">
      <c r="A53" s="20"/>
    </row>
    <row r="54" spans="1:7" x14ac:dyDescent="0.25">
      <c r="A54" s="19" t="s">
        <v>21</v>
      </c>
      <c r="B54" s="10">
        <f>+($B34*B$34)+($C34*B$35)+($D34*B$36)</f>
        <v>3</v>
      </c>
      <c r="C54" s="10">
        <f t="shared" ref="C54:D54" si="4">+($B34*C$34)+($C34*C$35)+($D34*C$36)</f>
        <v>0.60000000000000009</v>
      </c>
      <c r="D54" s="10">
        <f t="shared" si="4"/>
        <v>3</v>
      </c>
      <c r="F54" s="10">
        <f>+SUM(B54:D54)</f>
        <v>6.6</v>
      </c>
      <c r="G54" s="4">
        <f>+F54/$F$57</f>
        <v>0.14285714285714285</v>
      </c>
    </row>
    <row r="55" spans="1:7" x14ac:dyDescent="0.25">
      <c r="B55" s="10">
        <f t="shared" ref="B55:D56" si="5">+($B35*B$34)+($C35*B$35)+($D35*B$36)</f>
        <v>15</v>
      </c>
      <c r="C55" s="10">
        <f t="shared" si="5"/>
        <v>3</v>
      </c>
      <c r="D55" s="10">
        <f t="shared" si="5"/>
        <v>15</v>
      </c>
      <c r="F55" s="10">
        <f>+SUM(B55:D55)</f>
        <v>33</v>
      </c>
      <c r="G55" s="4">
        <f>+F55/$F$57</f>
        <v>0.71428571428571419</v>
      </c>
    </row>
    <row r="56" spans="1:7" x14ac:dyDescent="0.25">
      <c r="B56" s="10">
        <f t="shared" si="5"/>
        <v>3</v>
      </c>
      <c r="C56" s="10">
        <f t="shared" si="5"/>
        <v>0.60000000000000009</v>
      </c>
      <c r="D56" s="10">
        <f t="shared" si="5"/>
        <v>3</v>
      </c>
      <c r="F56" s="10">
        <f>+SUM(B56:D56)</f>
        <v>6.6</v>
      </c>
      <c r="G56" s="4">
        <f>+F56/$F$57</f>
        <v>0.14285714285714285</v>
      </c>
    </row>
    <row r="57" spans="1:7" x14ac:dyDescent="0.25">
      <c r="E57" s="7" t="s">
        <v>8</v>
      </c>
      <c r="F57" s="21">
        <f>+SUM(F54:F56)</f>
        <v>46.2</v>
      </c>
      <c r="G57" s="21">
        <f>+SUM(G54:G56)</f>
        <v>0.99999999999999978</v>
      </c>
    </row>
    <row r="60" spans="1:7" x14ac:dyDescent="0.25">
      <c r="A60" s="19" t="s">
        <v>22</v>
      </c>
      <c r="B60" s="10">
        <f>+($B54*B$54)+($C54*B$55)+($D54*B$56)</f>
        <v>27</v>
      </c>
      <c r="C60" s="10">
        <f t="shared" ref="C60:D60" si="6">+($B54*C$54)+($C54*C$55)+($D54*C$56)</f>
        <v>5.4</v>
      </c>
      <c r="D60" s="10">
        <f t="shared" si="6"/>
        <v>27</v>
      </c>
      <c r="F60" s="10">
        <f>+SUM(B60:D60)</f>
        <v>59.4</v>
      </c>
      <c r="G60" s="4">
        <f>+F60/$F$63</f>
        <v>0.14285714285714288</v>
      </c>
    </row>
    <row r="61" spans="1:7" x14ac:dyDescent="0.25">
      <c r="B61" s="10">
        <f t="shared" ref="B61:D62" si="7">+($B55*B$54)+($C55*B$55)+($D55*B$56)</f>
        <v>135</v>
      </c>
      <c r="C61" s="10">
        <f t="shared" si="7"/>
        <v>27</v>
      </c>
      <c r="D61" s="10">
        <f t="shared" si="7"/>
        <v>135</v>
      </c>
      <c r="F61" s="10">
        <f>+SUM(B61:D61)</f>
        <v>297</v>
      </c>
      <c r="G61" s="4">
        <f>+F61/$F$63</f>
        <v>0.71428571428571441</v>
      </c>
    </row>
    <row r="62" spans="1:7" x14ac:dyDescent="0.25">
      <c r="B62" s="10">
        <f t="shared" si="7"/>
        <v>27</v>
      </c>
      <c r="C62" s="10">
        <f t="shared" si="7"/>
        <v>5.4</v>
      </c>
      <c r="D62" s="10">
        <f t="shared" si="7"/>
        <v>27</v>
      </c>
      <c r="F62" s="10">
        <f>+SUM(B62:D62)</f>
        <v>59.4</v>
      </c>
      <c r="G62" s="4">
        <f>+F62/$F$63</f>
        <v>0.14285714285714288</v>
      </c>
    </row>
    <row r="63" spans="1:7" x14ac:dyDescent="0.25">
      <c r="E63" s="7" t="s">
        <v>8</v>
      </c>
      <c r="F63" s="21">
        <f>+SUM(F60:F62)</f>
        <v>415.79999999999995</v>
      </c>
      <c r="G63" s="21">
        <f>+SUM(G60:G62)</f>
        <v>1.0000000000000002</v>
      </c>
    </row>
    <row r="66" spans="1:7" x14ac:dyDescent="0.25">
      <c r="A66" s="19" t="s">
        <v>23</v>
      </c>
      <c r="B66" s="10">
        <f>+($B60*B$60)+($C60*B$61)+($D60*B$62)</f>
        <v>2187</v>
      </c>
      <c r="C66" s="10">
        <f t="shared" ref="C66:D66" si="8">+($B60*C$60)+($C60*C$61)+($D60*C$62)</f>
        <v>437.40000000000003</v>
      </c>
      <c r="D66" s="10">
        <f t="shared" si="8"/>
        <v>2187</v>
      </c>
      <c r="F66" s="10">
        <f>+SUM(B66:D66)</f>
        <v>4811.3999999999996</v>
      </c>
      <c r="G66" s="4">
        <f>+F66/$F$69</f>
        <v>0.14285714285714282</v>
      </c>
    </row>
    <row r="67" spans="1:7" x14ac:dyDescent="0.25">
      <c r="B67" s="10">
        <f t="shared" ref="B67:D68" si="9">+($B61*B$60)+($C61*B$61)+($D61*B$62)</f>
        <v>10935</v>
      </c>
      <c r="C67" s="10">
        <f t="shared" si="9"/>
        <v>2187</v>
      </c>
      <c r="D67" s="10">
        <f t="shared" si="9"/>
        <v>10935</v>
      </c>
      <c r="F67" s="10">
        <f>+SUM(B67:D67)</f>
        <v>24057</v>
      </c>
      <c r="G67" s="4">
        <f>+F67/$F$69</f>
        <v>0.71428571428571419</v>
      </c>
    </row>
    <row r="68" spans="1:7" x14ac:dyDescent="0.25">
      <c r="B68" s="10">
        <f t="shared" si="9"/>
        <v>2187</v>
      </c>
      <c r="C68" s="10">
        <f t="shared" si="9"/>
        <v>437.40000000000003</v>
      </c>
      <c r="D68" s="10">
        <f t="shared" si="9"/>
        <v>2187</v>
      </c>
      <c r="F68" s="10">
        <f>+SUM(B68:D68)</f>
        <v>4811.3999999999996</v>
      </c>
      <c r="G68" s="4">
        <f>+F68/$F$69</f>
        <v>0.14285714285714282</v>
      </c>
    </row>
    <row r="69" spans="1:7" x14ac:dyDescent="0.25">
      <c r="E69" s="7" t="s">
        <v>8</v>
      </c>
      <c r="F69" s="21">
        <f>+SUM(F66:F68)</f>
        <v>33679.800000000003</v>
      </c>
      <c r="G69" s="21">
        <f>+SUM(G66:G68)</f>
        <v>0.99999999999999978</v>
      </c>
    </row>
    <row r="72" spans="1:7" x14ac:dyDescent="0.25">
      <c r="A72" s="19" t="s">
        <v>24</v>
      </c>
      <c r="B72" s="10">
        <f>+($B66*B$66)+($C66*B$67)+($D66*B$68)</f>
        <v>14348907</v>
      </c>
      <c r="C72" s="10">
        <f t="shared" ref="C72:D72" si="10">+($B66*C$66)+($C66*C$67)+($D66*C$68)</f>
        <v>2869781.4000000004</v>
      </c>
      <c r="D72" s="10">
        <f t="shared" si="10"/>
        <v>14348907</v>
      </c>
      <c r="F72" s="10">
        <f>+SUM(B72:D72)</f>
        <v>31567595.399999999</v>
      </c>
      <c r="G72" s="4">
        <f>+F72/$F$75</f>
        <v>0.14285714285714285</v>
      </c>
    </row>
    <row r="73" spans="1:7" x14ac:dyDescent="0.25">
      <c r="B73" s="10">
        <f t="shared" ref="B73:D74" si="11">+($B67*B$66)+($C67*B$67)+($D67*B$68)</f>
        <v>71744535</v>
      </c>
      <c r="C73" s="10">
        <f t="shared" si="11"/>
        <v>14348907</v>
      </c>
      <c r="D73" s="10">
        <f t="shared" si="11"/>
        <v>71744535</v>
      </c>
      <c r="F73" s="10">
        <f>+SUM(B73:D73)</f>
        <v>157837977</v>
      </c>
      <c r="G73" s="4">
        <f>+F73/$F$75</f>
        <v>0.7142857142857143</v>
      </c>
    </row>
    <row r="74" spans="1:7" x14ac:dyDescent="0.25">
      <c r="B74" s="10">
        <f t="shared" si="11"/>
        <v>14348907</v>
      </c>
      <c r="C74" s="10">
        <f t="shared" si="11"/>
        <v>2869781.4000000004</v>
      </c>
      <c r="D74" s="10">
        <f t="shared" si="11"/>
        <v>14348907</v>
      </c>
      <c r="F74" s="10">
        <f>+SUM(B74:D74)</f>
        <v>31567595.399999999</v>
      </c>
      <c r="G74" s="4">
        <f>+F74/$F$75</f>
        <v>0.14285714285714285</v>
      </c>
    </row>
    <row r="75" spans="1:7" x14ac:dyDescent="0.25">
      <c r="E75" s="7" t="s">
        <v>8</v>
      </c>
      <c r="F75" s="21">
        <f>+SUM(F72:F74)</f>
        <v>220973167.80000001</v>
      </c>
      <c r="G75" s="21">
        <f>+SUM(G72:G74)</f>
        <v>1</v>
      </c>
    </row>
    <row r="78" spans="1:7" x14ac:dyDescent="0.25">
      <c r="A78" s="19" t="s">
        <v>25</v>
      </c>
      <c r="B78" s="22">
        <f>+($B72*B$72)+($C72*B$73)+($D72*B$74)</f>
        <v>617673396283947</v>
      </c>
      <c r="C78" s="22">
        <f t="shared" ref="C78:D78" si="12">+($B72*C$72)+($C72*C$73)+($D72*C$74)</f>
        <v>123534679256789.41</v>
      </c>
      <c r="D78" s="22">
        <f t="shared" si="12"/>
        <v>617673396283947</v>
      </c>
      <c r="F78" s="22">
        <f>+SUM(B78:D78)</f>
        <v>1358881471824683.5</v>
      </c>
      <c r="G78" s="4">
        <f>+F78/$F$81</f>
        <v>0.14285714285714288</v>
      </c>
    </row>
    <row r="79" spans="1:7" x14ac:dyDescent="0.25">
      <c r="B79" s="22">
        <f t="shared" ref="B79:D80" si="13">+($B73*B$72)+($C73*B$73)+($D73*B$74)</f>
        <v>3088366981419735</v>
      </c>
      <c r="C79" s="22">
        <f t="shared" si="13"/>
        <v>617673396283947</v>
      </c>
      <c r="D79" s="22">
        <f t="shared" si="13"/>
        <v>3088366981419735</v>
      </c>
      <c r="F79" s="22">
        <f>+SUM(B79:D79)</f>
        <v>6794407359123417</v>
      </c>
      <c r="G79" s="4">
        <f>+F79/$F$81</f>
        <v>0.7142857142857143</v>
      </c>
    </row>
    <row r="80" spans="1:7" x14ac:dyDescent="0.25">
      <c r="B80" s="22">
        <f t="shared" si="13"/>
        <v>617673396283947</v>
      </c>
      <c r="C80" s="22">
        <f t="shared" si="13"/>
        <v>123534679256789.41</v>
      </c>
      <c r="D80" s="22">
        <f t="shared" si="13"/>
        <v>617673396283947</v>
      </c>
      <c r="F80" s="22">
        <f>+SUM(B80:D80)</f>
        <v>1358881471824683.5</v>
      </c>
      <c r="G80" s="4">
        <f>+F80/$F$81</f>
        <v>0.14285714285714288</v>
      </c>
    </row>
    <row r="81" spans="1:7" x14ac:dyDescent="0.25">
      <c r="E81" s="7" t="s">
        <v>8</v>
      </c>
      <c r="F81" s="24">
        <f>+SUM(F78:F80)</f>
        <v>9512170302772784</v>
      </c>
      <c r="G81" s="21">
        <f>+SUM(G78:G80)</f>
        <v>1</v>
      </c>
    </row>
    <row r="84" spans="1:7" x14ac:dyDescent="0.25">
      <c r="A84" s="19" t="s">
        <v>26</v>
      </c>
      <c r="B84" s="22">
        <f>+($B78*B$78)+($C78*B$79)+($D78*B$80)</f>
        <v>1.1445612734308376E+30</v>
      </c>
      <c r="C84" s="22">
        <f t="shared" ref="C84:D84" si="14">+($B78*C$78)+($C78*C$79)+($D78*C$80)</f>
        <v>2.2891225468616751E+29</v>
      </c>
      <c r="D84" s="22">
        <f t="shared" si="14"/>
        <v>1.1445612734308376E+30</v>
      </c>
      <c r="F84" s="22">
        <f>+SUM(B84:D84)</f>
        <v>2.5180348015478426E+30</v>
      </c>
      <c r="G84" s="4">
        <f>+F84/$F$87</f>
        <v>0.14285714285714285</v>
      </c>
    </row>
    <row r="85" spans="1:7" x14ac:dyDescent="0.25">
      <c r="B85" s="22">
        <f t="shared" ref="B85:D86" si="15">+($B79*B$78)+($C79*B$79)+($D79*B$80)</f>
        <v>5.7228063671541876E+30</v>
      </c>
      <c r="C85" s="22">
        <f t="shared" si="15"/>
        <v>1.1445612734308376E+30</v>
      </c>
      <c r="D85" s="22">
        <f t="shared" si="15"/>
        <v>5.7228063671541876E+30</v>
      </c>
      <c r="F85" s="22">
        <f>+SUM(B85:D85)</f>
        <v>1.2590174007739212E+31</v>
      </c>
      <c r="G85" s="4">
        <f>+F85/$F$87</f>
        <v>0.71428571428571419</v>
      </c>
    </row>
    <row r="86" spans="1:7" x14ac:dyDescent="0.25">
      <c r="B86" s="22">
        <f t="shared" si="15"/>
        <v>1.1445612734308376E+30</v>
      </c>
      <c r="C86" s="22">
        <f t="shared" si="15"/>
        <v>2.2891225468616751E+29</v>
      </c>
      <c r="D86" s="22">
        <f t="shared" si="15"/>
        <v>1.1445612734308376E+30</v>
      </c>
      <c r="F86" s="22">
        <f>+SUM(B86:D86)</f>
        <v>2.5180348015478426E+30</v>
      </c>
      <c r="G86" s="4">
        <f>+F86/$F$87</f>
        <v>0.14285714285714285</v>
      </c>
    </row>
    <row r="87" spans="1:7" x14ac:dyDescent="0.25">
      <c r="E87" s="7" t="s">
        <v>8</v>
      </c>
      <c r="F87" s="24">
        <f>+SUM(F84:F86)</f>
        <v>1.7626243610834899E+31</v>
      </c>
      <c r="G87" s="21">
        <f>+SUM(G84:G86)</f>
        <v>0.99999999999999978</v>
      </c>
    </row>
  </sheetData>
  <mergeCells count="6">
    <mergeCell ref="B6:E6"/>
    <mergeCell ref="B1:E1"/>
    <mergeCell ref="A2:A3"/>
    <mergeCell ref="B2:E3"/>
    <mergeCell ref="B4:E4"/>
    <mergeCell ref="B5:E5"/>
  </mergeCells>
  <conditionalFormatting sqref="F41">
    <cfRule type="cellIs" dxfId="2" priority="2" operator="lessThan">
      <formula>0.1</formula>
    </cfRule>
    <cfRule type="cellIs" dxfId="1" priority="3" operator="lessThan">
      <formula>0.1</formula>
    </cfRule>
  </conditionalFormatting>
  <conditionalFormatting sqref="E19:E21">
    <cfRule type="dataBar" priority="1">
      <dataBar>
        <cfvo type="min"/>
        <cfvo type="max"/>
        <color rgb="FF638EC6"/>
      </dataBar>
      <extLst>
        <ext xmlns:x14="http://schemas.microsoft.com/office/spreadsheetml/2009/9/main" uri="{B025F937-C7B1-47D3-B67F-A62EFF666E3E}">
          <x14:id>{81E3037F-E741-4961-8775-0AD8FF8F8E66}</x14:id>
        </ext>
      </extLst>
    </cfRule>
  </conditionalFormatting>
  <pageMargins left="0.7" right="0.7" top="0.75" bottom="0.75" header="0.3" footer="0.3"/>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81E3037F-E741-4961-8775-0AD8FF8F8E66}">
            <x14:dataBar minLength="0" maxLength="100" border="1" negativeBarBorderColorSameAsPositive="0">
              <x14:cfvo type="autoMin"/>
              <x14:cfvo type="autoMax"/>
              <x14:borderColor rgb="FF638EC6"/>
              <x14:negativeFillColor rgb="FFFF0000"/>
              <x14:negativeBorderColor rgb="FFFF0000"/>
              <x14:axisColor rgb="FF000000"/>
            </x14:dataBar>
          </x14:cfRule>
          <xm:sqref>E19:E21</xm:sqref>
        </x14:conditionalFormatting>
      </x14:conditionalFormatting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E9BCED-9A84-4959-B205-AB36855ABDD5}">
  <sheetPr>
    <tabColor theme="5" tint="0.39997558519241921"/>
  </sheetPr>
  <dimension ref="A3:I14"/>
  <sheetViews>
    <sheetView topLeftCell="C1" workbookViewId="0">
      <selection activeCell="G19" sqref="G19"/>
    </sheetView>
  </sheetViews>
  <sheetFormatPr baseColWidth="10" defaultRowHeight="15" x14ac:dyDescent="0.25"/>
  <cols>
    <col min="1" max="1" width="16.85546875" customWidth="1"/>
    <col min="2" max="2" width="30.5703125" customWidth="1"/>
    <col min="3" max="4" width="22.85546875" customWidth="1"/>
    <col min="5" max="5" width="32.42578125" customWidth="1"/>
    <col min="6" max="6" width="25.140625" customWidth="1"/>
    <col min="7" max="7" width="29.28515625" customWidth="1"/>
    <col min="8" max="8" width="31.85546875" customWidth="1"/>
  </cols>
  <sheetData>
    <row r="3" spans="1:9" x14ac:dyDescent="0.25">
      <c r="A3" s="7" t="s">
        <v>28</v>
      </c>
      <c r="B3" s="3" t="s">
        <v>30</v>
      </c>
      <c r="C3" s="3" t="s">
        <v>31</v>
      </c>
      <c r="D3" s="3" t="s">
        <v>32</v>
      </c>
      <c r="E3" s="3" t="s">
        <v>70</v>
      </c>
      <c r="F3" s="3" t="s">
        <v>33</v>
      </c>
      <c r="G3" s="3" t="s">
        <v>85</v>
      </c>
      <c r="H3" s="3" t="s">
        <v>86</v>
      </c>
    </row>
    <row r="4" spans="1:9" x14ac:dyDescent="0.25">
      <c r="A4" s="3">
        <v>2</v>
      </c>
      <c r="B4" s="29">
        <f>+'Dem. Captada'!E19</f>
        <v>0.63698557174475712</v>
      </c>
      <c r="C4" s="29">
        <f>+'Ahorro en tiempo de viaje'!E18</f>
        <v>0.42857142857142855</v>
      </c>
      <c r="D4" s="29">
        <f>+Accesibilidad!E18</f>
        <v>0.63698557174475712</v>
      </c>
      <c r="E4" s="29">
        <f>+Conectividad!E19</f>
        <v>0.19999999999999998</v>
      </c>
      <c r="F4" s="29">
        <f>+Capacidad!E19</f>
        <v>0.42857142857142855</v>
      </c>
      <c r="G4" s="29">
        <f>+'Proximidad a equipamientos'!E19</f>
        <v>0.19999999999999998</v>
      </c>
      <c r="H4" s="29">
        <f>+'Espacio disponible integración'!E19</f>
        <v>0.14285714285714285</v>
      </c>
    </row>
    <row r="5" spans="1:9" x14ac:dyDescent="0.25">
      <c r="A5" s="3">
        <v>3</v>
      </c>
      <c r="B5" s="29">
        <f>+'Dem. Captada'!E20</f>
        <v>0.10472943388074789</v>
      </c>
      <c r="C5" s="29">
        <f>+'Ahorro en tiempo de viaje'!E19</f>
        <v>0.14285714285714285</v>
      </c>
      <c r="D5" s="29">
        <f>+Accesibilidad!E19</f>
        <v>0.10472943388074789</v>
      </c>
      <c r="E5" s="29">
        <f>+Conectividad!E20</f>
        <v>0.60000000000000009</v>
      </c>
      <c r="F5" s="29">
        <f>+Capacidad!E20</f>
        <v>0.42857142857142855</v>
      </c>
      <c r="G5" s="29">
        <f>+'Proximidad a equipamientos'!E20</f>
        <v>0.60000000000000009</v>
      </c>
      <c r="H5" s="29">
        <f>+'Espacio disponible integración'!E20</f>
        <v>0.71428571428571419</v>
      </c>
    </row>
    <row r="6" spans="1:9" x14ac:dyDescent="0.25">
      <c r="A6" s="3">
        <v>5</v>
      </c>
      <c r="B6" s="29">
        <f>+'Dem. Captada'!E21</f>
        <v>0.25828499437449509</v>
      </c>
      <c r="C6" s="29">
        <f>+'Ahorro en tiempo de viaje'!E20</f>
        <v>0.42857142857142855</v>
      </c>
      <c r="D6" s="29">
        <f>+Accesibilidad!E20</f>
        <v>0.25828499437449509</v>
      </c>
      <c r="E6" s="29">
        <f>+Conectividad!E21</f>
        <v>0.19999999999999998</v>
      </c>
      <c r="F6" s="29">
        <f>+Capacidad!E21</f>
        <v>0.14285714285714285</v>
      </c>
      <c r="G6" s="29">
        <f>+'Proximidad a equipamientos'!E21</f>
        <v>0.19999999999999998</v>
      </c>
      <c r="H6" s="29">
        <f>+'Espacio disponible integración'!E21</f>
        <v>0.14285714285714285</v>
      </c>
    </row>
    <row r="7" spans="1:9" x14ac:dyDescent="0.25">
      <c r="A7" s="3" t="s">
        <v>29</v>
      </c>
      <c r="B7" s="30">
        <f>+'E. RETORNO'!J12</f>
        <v>0.36698905664331838</v>
      </c>
      <c r="C7" s="30">
        <f>+'E. RETORNO'!J13</f>
        <v>0.16948444614569771</v>
      </c>
      <c r="D7" s="30">
        <f>+'E. RETORNO'!J14</f>
        <v>0.19301706629591656</v>
      </c>
      <c r="E7" s="30">
        <f>+'E. RETORNO'!J15</f>
        <v>9.3904235230324318E-2</v>
      </c>
      <c r="F7" s="30">
        <f>+'E. RETORNO'!J16</f>
        <v>8.6606566998299842E-2</v>
      </c>
      <c r="G7" s="30">
        <f>+'E. RETORNO'!J17</f>
        <v>4.015215051211421E-2</v>
      </c>
      <c r="H7" s="30">
        <f>+'E. RETORNO'!J18</f>
        <v>4.984647817432887E-2</v>
      </c>
    </row>
    <row r="10" spans="1:9" x14ac:dyDescent="0.25">
      <c r="A10" s="7" t="s">
        <v>28</v>
      </c>
      <c r="B10" s="3" t="s">
        <v>30</v>
      </c>
      <c r="C10" s="3" t="s">
        <v>31</v>
      </c>
      <c r="D10" s="3" t="s">
        <v>32</v>
      </c>
      <c r="E10" s="3" t="s">
        <v>70</v>
      </c>
      <c r="F10" s="3" t="s">
        <v>33</v>
      </c>
      <c r="G10" s="3" t="s">
        <v>85</v>
      </c>
      <c r="H10" s="3" t="s">
        <v>86</v>
      </c>
      <c r="I10" s="3" t="s">
        <v>87</v>
      </c>
    </row>
    <row r="11" spans="1:9" x14ac:dyDescent="0.25">
      <c r="A11" s="3">
        <v>2</v>
      </c>
      <c r="B11" s="29">
        <f t="shared" ref="B11:D13" si="0">+B4*B$7</f>
        <v>0.23376673407001322</v>
      </c>
      <c r="C11" s="29">
        <f t="shared" si="0"/>
        <v>7.2636191205299017E-2</v>
      </c>
      <c r="D11" s="29">
        <f t="shared" si="0"/>
        <v>0.1229490863310001</v>
      </c>
      <c r="E11" s="29">
        <f>+E4*$E$7</f>
        <v>1.8780847046064864E-2</v>
      </c>
      <c r="F11" s="29">
        <f>+F4*F$7</f>
        <v>3.7117100142128504E-2</v>
      </c>
      <c r="G11" s="29">
        <f t="shared" ref="G11:H11" si="1">+G4*G$7</f>
        <v>8.0304301024228409E-3</v>
      </c>
      <c r="H11" s="29">
        <f t="shared" si="1"/>
        <v>7.1209254534755524E-3</v>
      </c>
      <c r="I11" s="29">
        <f>+SUM(B11:H11)</f>
        <v>0.50040131435040403</v>
      </c>
    </row>
    <row r="12" spans="1:9" x14ac:dyDescent="0.25">
      <c r="A12" s="3">
        <v>3</v>
      </c>
      <c r="B12" s="29">
        <f t="shared" si="0"/>
        <v>3.8434556142684456E-2</v>
      </c>
      <c r="C12" s="29">
        <f t="shared" si="0"/>
        <v>2.4212063735099671E-2</v>
      </c>
      <c r="D12" s="29">
        <f t="shared" si="0"/>
        <v>2.0214568082494125E-2</v>
      </c>
      <c r="E12" s="29">
        <f t="shared" ref="E12:E13" si="2">+E5*$E$7</f>
        <v>5.6342541138194598E-2</v>
      </c>
      <c r="F12" s="29">
        <f t="shared" ref="F12:H12" si="3">+F5*F$7</f>
        <v>3.7117100142128504E-2</v>
      </c>
      <c r="G12" s="29">
        <f t="shared" si="3"/>
        <v>2.4091290307268528E-2</v>
      </c>
      <c r="H12" s="29">
        <f t="shared" si="3"/>
        <v>3.5604627267377759E-2</v>
      </c>
      <c r="I12" s="29">
        <f>+SUM(B12:H12)</f>
        <v>0.23601674681524762</v>
      </c>
    </row>
    <row r="13" spans="1:9" x14ac:dyDescent="0.25">
      <c r="A13" s="3">
        <v>5</v>
      </c>
      <c r="B13" s="29">
        <f t="shared" si="0"/>
        <v>9.4787766430620743E-2</v>
      </c>
      <c r="C13" s="29">
        <f t="shared" si="0"/>
        <v>7.2636191205299017E-2</v>
      </c>
      <c r="D13" s="29">
        <f t="shared" si="0"/>
        <v>4.9853411882422351E-2</v>
      </c>
      <c r="E13" s="29">
        <f t="shared" si="2"/>
        <v>1.8780847046064864E-2</v>
      </c>
      <c r="F13" s="29">
        <f t="shared" ref="F13:H13" si="4">+F6*F$7</f>
        <v>1.2372366714042835E-2</v>
      </c>
      <c r="G13" s="29">
        <f t="shared" si="4"/>
        <v>8.0304301024228409E-3</v>
      </c>
      <c r="H13" s="29">
        <f t="shared" si="4"/>
        <v>7.1209254534755524E-3</v>
      </c>
      <c r="I13" s="29">
        <f>+SUM(B13:H13)</f>
        <v>0.26358193883434816</v>
      </c>
    </row>
    <row r="14" spans="1:9" x14ac:dyDescent="0.25">
      <c r="B14" s="31"/>
      <c r="C14" s="31"/>
      <c r="D14" s="31"/>
      <c r="E14" s="31"/>
      <c r="F14" s="31"/>
      <c r="I14" s="30">
        <f>+SUM(I11:I13)</f>
        <v>0.99999999999999978</v>
      </c>
    </row>
  </sheetData>
  <conditionalFormatting sqref="I11:I13">
    <cfRule type="dataBar" priority="1">
      <dataBar>
        <cfvo type="min"/>
        <cfvo type="max"/>
        <color rgb="FFFFB628"/>
      </dataBar>
      <extLst>
        <ext xmlns:x14="http://schemas.microsoft.com/office/spreadsheetml/2009/9/main" uri="{B025F937-C7B1-47D3-B67F-A62EFF666E3E}">
          <x14:id>{F37C19FC-2574-4678-838E-8ABAB1979425}</x14:id>
        </ext>
      </extLst>
    </cfRule>
  </conditionalFormatting>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dataBar" id="{F37C19FC-2574-4678-838E-8ABAB1979425}">
            <x14:dataBar minLength="0" maxLength="100" border="1" negativeBarBorderColorSameAsPositive="0">
              <x14:cfvo type="autoMin"/>
              <x14:cfvo type="autoMax"/>
              <x14:borderColor rgb="FFFFB628"/>
              <x14:negativeFillColor rgb="FFFF0000"/>
              <x14:negativeBorderColor rgb="FFFF0000"/>
              <x14:axisColor rgb="FF000000"/>
            </x14:dataBar>
          </x14:cfRule>
          <xm:sqref>I11:I13</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10</vt:i4>
      </vt:variant>
    </vt:vector>
  </HeadingPairs>
  <TitlesOfParts>
    <vt:vector size="10" baseType="lpstr">
      <vt:lpstr>E. RETORNO</vt:lpstr>
      <vt:lpstr>Dem. Captada</vt:lpstr>
      <vt:lpstr>Ahorro en tiempo de viaje</vt:lpstr>
      <vt:lpstr>Accesibilidad</vt:lpstr>
      <vt:lpstr>Conectividad</vt:lpstr>
      <vt:lpstr>Capacidad</vt:lpstr>
      <vt:lpstr>Proximidad a equipamientos</vt:lpstr>
      <vt:lpstr>Espacio disponible integración</vt:lpstr>
      <vt:lpstr>Ranking</vt:lpstr>
      <vt:lpstr>Intervalos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Personal</dc:creator>
  <cp:lastModifiedBy>Personal</cp:lastModifiedBy>
  <dcterms:created xsi:type="dcterms:W3CDTF">2021-03-05T02:43:54Z</dcterms:created>
  <dcterms:modified xsi:type="dcterms:W3CDTF">2021-05-22T00:40:32Z</dcterms:modified>
</cp:coreProperties>
</file>