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jruiz\Downloads\FASE 2_Análisis de Alternativas 21052021\ANEXOS\"/>
    </mc:Choice>
  </mc:AlternateContent>
  <xr:revisionPtr revIDLastSave="0" documentId="13_ncr:1_{1A9577F8-C258-4E57-8E36-FD200AD26C2A}" xr6:coauthVersionLast="46" xr6:coauthVersionMax="46" xr10:uidLastSave="{00000000-0000-0000-0000-000000000000}"/>
  <bookViews>
    <workbookView xWindow="-120" yWindow="-120" windowWidth="20730" windowHeight="11160" tabRatio="793" xr2:uid="{5AAA6550-6324-4B51-9091-7815439C3FA1}"/>
  </bookViews>
  <sheets>
    <sheet name="E.TRANSFERENCIA" sheetId="1" r:id="rId1"/>
    <sheet name="INTER - OPERAC " sheetId="9" r:id="rId2"/>
    <sheet name="CONF. PEATON " sheetId="10" r:id="rId3"/>
    <sheet name="LONG. CAMINATA " sheetId="11" r:id="rId4"/>
    <sheet name="ACC. INDEP " sheetId="12" r:id="rId5"/>
    <sheet name="AFECTACIÓN EN PLATAFORMA" sheetId="15" r:id="rId6"/>
    <sheet name="RANKING" sheetId="13" r:id="rId7"/>
    <sheet name="INTERVALOS" sheetId="14"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3" l="1"/>
  <c r="D36" i="15" l="1"/>
  <c r="D35" i="15"/>
  <c r="C35" i="15"/>
  <c r="D34" i="15"/>
  <c r="C34" i="15"/>
  <c r="B34" i="15"/>
  <c r="D22" i="15"/>
  <c r="D30" i="15" s="1"/>
  <c r="C21" i="15"/>
  <c r="C22" i="15" s="1"/>
  <c r="B21" i="15"/>
  <c r="B36" i="15" s="1"/>
  <c r="B20" i="15"/>
  <c r="B35" i="15" s="1"/>
  <c r="E40" i="1"/>
  <c r="D39" i="1"/>
  <c r="D40" i="1" s="1"/>
  <c r="B39" i="1"/>
  <c r="E36" i="1"/>
  <c r="F36" i="1"/>
  <c r="E37" i="1"/>
  <c r="F37" i="1"/>
  <c r="E38" i="1"/>
  <c r="F38" i="1"/>
  <c r="E39" i="1"/>
  <c r="F39" i="1"/>
  <c r="F35" i="1"/>
  <c r="F29" i="1"/>
  <c r="B21" i="1"/>
  <c r="E20" i="1"/>
  <c r="D20" i="1"/>
  <c r="C20" i="1"/>
  <c r="C39" i="1" s="1"/>
  <c r="C40" i="1" s="1"/>
  <c r="B20" i="1"/>
  <c r="F21" i="1"/>
  <c r="F31" i="1" s="1"/>
  <c r="D37" i="15" l="1"/>
  <c r="B55" i="15"/>
  <c r="D55" i="15"/>
  <c r="C30" i="15"/>
  <c r="C29" i="15"/>
  <c r="C28" i="15"/>
  <c r="D56" i="15"/>
  <c r="B37" i="15"/>
  <c r="D28" i="15"/>
  <c r="B54" i="15"/>
  <c r="B22" i="15"/>
  <c r="B29" i="15" s="1"/>
  <c r="D29" i="15"/>
  <c r="C36" i="15"/>
  <c r="C37" i="15" s="1"/>
  <c r="D54" i="15"/>
  <c r="F30" i="1"/>
  <c r="F40" i="1"/>
  <c r="F28" i="1"/>
  <c r="F27" i="1"/>
  <c r="F32" i="1" s="1"/>
  <c r="E21" i="1"/>
  <c r="D36" i="12"/>
  <c r="D35" i="12"/>
  <c r="C35" i="12"/>
  <c r="D34" i="12"/>
  <c r="C34" i="12"/>
  <c r="B34" i="12"/>
  <c r="D22" i="12"/>
  <c r="D30" i="12" s="1"/>
  <c r="C21" i="12"/>
  <c r="C22" i="12" s="1"/>
  <c r="B21" i="12"/>
  <c r="B20" i="12"/>
  <c r="B35" i="12" s="1"/>
  <c r="D36" i="11"/>
  <c r="D35" i="11"/>
  <c r="C35" i="11"/>
  <c r="D34" i="11"/>
  <c r="C34" i="11"/>
  <c r="B34" i="11"/>
  <c r="D22" i="11"/>
  <c r="D29" i="11" s="1"/>
  <c r="C21" i="11"/>
  <c r="C22" i="11" s="1"/>
  <c r="C29" i="11" s="1"/>
  <c r="B21" i="11"/>
  <c r="B36" i="11" s="1"/>
  <c r="B20" i="11"/>
  <c r="D36" i="10"/>
  <c r="D35" i="10"/>
  <c r="C35" i="10"/>
  <c r="D34" i="10"/>
  <c r="C34" i="10"/>
  <c r="B34" i="10"/>
  <c r="D22" i="10"/>
  <c r="D30" i="10" s="1"/>
  <c r="C21" i="10"/>
  <c r="B21" i="10"/>
  <c r="B36" i="10" s="1"/>
  <c r="B20" i="10"/>
  <c r="B35" i="10" s="1"/>
  <c r="D36" i="9"/>
  <c r="D35" i="9"/>
  <c r="C35" i="9"/>
  <c r="D34" i="9"/>
  <c r="C34" i="9"/>
  <c r="B34" i="9"/>
  <c r="D22" i="9"/>
  <c r="D30" i="9" s="1"/>
  <c r="C21" i="9"/>
  <c r="C36" i="9" s="1"/>
  <c r="B21" i="9"/>
  <c r="B36" i="9" s="1"/>
  <c r="B20" i="9"/>
  <c r="B35" i="9" s="1"/>
  <c r="C55" i="15" l="1"/>
  <c r="F55" i="15" s="1"/>
  <c r="C54" i="15"/>
  <c r="F54" i="15" s="1"/>
  <c r="D31" i="15"/>
  <c r="C31" i="15"/>
  <c r="G29" i="15"/>
  <c r="F35" i="15" s="1"/>
  <c r="F29" i="15"/>
  <c r="B28" i="15"/>
  <c r="B30" i="15"/>
  <c r="C56" i="15"/>
  <c r="D61" i="15"/>
  <c r="B56" i="15"/>
  <c r="E30" i="1"/>
  <c r="E28" i="1"/>
  <c r="E29" i="1"/>
  <c r="E31" i="1"/>
  <c r="F61" i="1"/>
  <c r="D37" i="12"/>
  <c r="C36" i="11"/>
  <c r="C54" i="11" s="1"/>
  <c r="D29" i="12"/>
  <c r="D28" i="12"/>
  <c r="D55" i="12"/>
  <c r="C29" i="12"/>
  <c r="C28" i="12"/>
  <c r="B36" i="12"/>
  <c r="D54" i="12"/>
  <c r="C36" i="12"/>
  <c r="C37" i="12" s="1"/>
  <c r="B22" i="12"/>
  <c r="B28" i="12" s="1"/>
  <c r="C30" i="12"/>
  <c r="B22" i="11"/>
  <c r="B30" i="11" s="1"/>
  <c r="B35" i="11"/>
  <c r="C30" i="11"/>
  <c r="D28" i="11"/>
  <c r="D30" i="11"/>
  <c r="C28" i="11"/>
  <c r="D37" i="11"/>
  <c r="D54" i="11"/>
  <c r="D37" i="10"/>
  <c r="D29" i="10"/>
  <c r="B55" i="10"/>
  <c r="D55" i="10"/>
  <c r="B37" i="10"/>
  <c r="C36" i="10"/>
  <c r="C55" i="10" s="1"/>
  <c r="D54" i="10"/>
  <c r="B22" i="10"/>
  <c r="B28" i="10" s="1"/>
  <c r="C22" i="10"/>
  <c r="D28" i="10"/>
  <c r="B54" i="10"/>
  <c r="D54" i="9"/>
  <c r="C54" i="9"/>
  <c r="C22" i="9"/>
  <c r="C30" i="9" s="1"/>
  <c r="D28" i="9"/>
  <c r="D56" i="9"/>
  <c r="B56" i="9"/>
  <c r="C56" i="9"/>
  <c r="B55" i="9"/>
  <c r="D55" i="9"/>
  <c r="C55" i="9"/>
  <c r="B37" i="9"/>
  <c r="C37" i="9"/>
  <c r="D29" i="9"/>
  <c r="B54" i="9"/>
  <c r="D37" i="9"/>
  <c r="B22" i="9"/>
  <c r="B60" i="15" l="1"/>
  <c r="C60" i="15"/>
  <c r="D60" i="15"/>
  <c r="C61" i="15"/>
  <c r="F60" i="15"/>
  <c r="G28" i="15"/>
  <c r="F34" i="15" s="1"/>
  <c r="F28" i="15"/>
  <c r="B31" i="15"/>
  <c r="G30" i="15"/>
  <c r="F36" i="15" s="1"/>
  <c r="F30" i="15"/>
  <c r="D62" i="15"/>
  <c r="D66" i="15" s="1"/>
  <c r="C62" i="15"/>
  <c r="C66" i="15" s="1"/>
  <c r="B62" i="15"/>
  <c r="F56" i="15"/>
  <c r="B61" i="15"/>
  <c r="B66" i="15" s="1"/>
  <c r="D31" i="12"/>
  <c r="C54" i="12"/>
  <c r="C55" i="12"/>
  <c r="C37" i="11"/>
  <c r="D56" i="11"/>
  <c r="C56" i="11"/>
  <c r="C55" i="11"/>
  <c r="C31" i="12"/>
  <c r="D56" i="12"/>
  <c r="B56" i="12"/>
  <c r="C56" i="12"/>
  <c r="B54" i="12"/>
  <c r="B37" i="12"/>
  <c r="G28" i="12"/>
  <c r="F34" i="12" s="1"/>
  <c r="F28" i="12"/>
  <c r="B55" i="12"/>
  <c r="B29" i="12"/>
  <c r="B30" i="12"/>
  <c r="B55" i="11"/>
  <c r="B37" i="11"/>
  <c r="F30" i="11"/>
  <c r="B28" i="11"/>
  <c r="G28" i="11" s="1"/>
  <c r="F34" i="11" s="1"/>
  <c r="B29" i="11"/>
  <c r="B56" i="11"/>
  <c r="B54" i="11"/>
  <c r="D55" i="11"/>
  <c r="C31" i="11"/>
  <c r="D31" i="11"/>
  <c r="G30" i="11"/>
  <c r="F36" i="11" s="1"/>
  <c r="D56" i="10"/>
  <c r="D61" i="10" s="1"/>
  <c r="B56" i="10"/>
  <c r="B61" i="10" s="1"/>
  <c r="C54" i="10"/>
  <c r="F54" i="10" s="1"/>
  <c r="D31" i="10"/>
  <c r="C56" i="10"/>
  <c r="C29" i="10"/>
  <c r="C28" i="10"/>
  <c r="C37" i="10"/>
  <c r="B29" i="10"/>
  <c r="C30" i="10"/>
  <c r="B30" i="10"/>
  <c r="F55" i="10"/>
  <c r="C29" i="9"/>
  <c r="C28" i="9"/>
  <c r="D31" i="9"/>
  <c r="B28" i="9"/>
  <c r="B30" i="9"/>
  <c r="D61" i="9"/>
  <c r="F55" i="9"/>
  <c r="C61" i="9"/>
  <c r="B61" i="9"/>
  <c r="B60" i="9"/>
  <c r="F54" i="9"/>
  <c r="D60" i="9"/>
  <c r="C60" i="9"/>
  <c r="D62" i="9"/>
  <c r="C62" i="9"/>
  <c r="B62" i="9"/>
  <c r="F56" i="9"/>
  <c r="B29" i="9"/>
  <c r="F66" i="15" l="1"/>
  <c r="G36" i="15"/>
  <c r="J36" i="15" s="1"/>
  <c r="G34" i="15"/>
  <c r="J34" i="15" s="1"/>
  <c r="G35" i="15"/>
  <c r="J35" i="15" s="1"/>
  <c r="D67" i="15"/>
  <c r="C67" i="15"/>
  <c r="B67" i="15"/>
  <c r="F61" i="15"/>
  <c r="B68" i="15"/>
  <c r="D68" i="15"/>
  <c r="C68" i="15"/>
  <c r="F62" i="15"/>
  <c r="F57" i="15"/>
  <c r="B60" i="10"/>
  <c r="D60" i="10"/>
  <c r="D62" i="10"/>
  <c r="G30" i="12"/>
  <c r="F36" i="12" s="1"/>
  <c r="F30" i="12"/>
  <c r="G29" i="12"/>
  <c r="F35" i="12" s="1"/>
  <c r="F29" i="12"/>
  <c r="B31" i="12"/>
  <c r="C61" i="12"/>
  <c r="F55" i="12"/>
  <c r="D61" i="12"/>
  <c r="B61" i="12"/>
  <c r="B60" i="12"/>
  <c r="F54" i="12"/>
  <c r="D60" i="12"/>
  <c r="C60" i="12"/>
  <c r="D62" i="12"/>
  <c r="B62" i="12"/>
  <c r="C62" i="12"/>
  <c r="F56" i="12"/>
  <c r="F55" i="11"/>
  <c r="D62" i="11"/>
  <c r="F56" i="11"/>
  <c r="C61" i="11"/>
  <c r="D61" i="11"/>
  <c r="B61" i="11"/>
  <c r="B62" i="11"/>
  <c r="F28" i="11"/>
  <c r="C60" i="11"/>
  <c r="D60" i="11"/>
  <c r="C62" i="11"/>
  <c r="F54" i="11"/>
  <c r="B60" i="11"/>
  <c r="B31" i="11"/>
  <c r="G29" i="11"/>
  <c r="F35" i="11" s="1"/>
  <c r="G36" i="11" s="1"/>
  <c r="J36" i="11" s="1"/>
  <c r="F29" i="11"/>
  <c r="F56" i="10"/>
  <c r="F57" i="10" s="1"/>
  <c r="G54" i="10" s="1"/>
  <c r="C62" i="10"/>
  <c r="C60" i="10"/>
  <c r="B62" i="10"/>
  <c r="C61" i="10"/>
  <c r="F61" i="10" s="1"/>
  <c r="C31" i="10"/>
  <c r="B31" i="10"/>
  <c r="G30" i="10"/>
  <c r="F36" i="10" s="1"/>
  <c r="F30" i="10"/>
  <c r="G29" i="10"/>
  <c r="F35" i="10" s="1"/>
  <c r="F29" i="10"/>
  <c r="F28" i="10"/>
  <c r="G28" i="10"/>
  <c r="F34" i="10" s="1"/>
  <c r="C31" i="9"/>
  <c r="B68" i="9"/>
  <c r="D68" i="9"/>
  <c r="C68" i="9"/>
  <c r="F62" i="9"/>
  <c r="F57" i="9"/>
  <c r="G54" i="9" s="1"/>
  <c r="D66" i="9"/>
  <c r="F60" i="9"/>
  <c r="C66" i="9"/>
  <c r="B66" i="9"/>
  <c r="D67" i="9"/>
  <c r="C67" i="9"/>
  <c r="B67" i="9"/>
  <c r="F61" i="9"/>
  <c r="B31" i="9"/>
  <c r="G28" i="9"/>
  <c r="F34" i="9" s="1"/>
  <c r="F28" i="9"/>
  <c r="G29" i="9"/>
  <c r="F35" i="9" s="1"/>
  <c r="F29" i="9"/>
  <c r="G30" i="9"/>
  <c r="F36" i="9" s="1"/>
  <c r="F30" i="9"/>
  <c r="D72" i="15" l="1"/>
  <c r="C72" i="15"/>
  <c r="F63" i="15"/>
  <c r="G60" i="15" s="1"/>
  <c r="J37" i="15"/>
  <c r="F40" i="15" s="1"/>
  <c r="F41" i="15" s="1"/>
  <c r="G41" i="15" s="1"/>
  <c r="B73" i="15"/>
  <c r="D73" i="15"/>
  <c r="C73" i="15"/>
  <c r="F67" i="15"/>
  <c r="G54" i="15"/>
  <c r="G55" i="15"/>
  <c r="F69" i="15"/>
  <c r="G66" i="15" s="1"/>
  <c r="G62" i="15"/>
  <c r="D74" i="15"/>
  <c r="C74" i="15"/>
  <c r="B74" i="15"/>
  <c r="F68" i="15"/>
  <c r="B72" i="15"/>
  <c r="G56" i="15"/>
  <c r="D66" i="10"/>
  <c r="G36" i="12"/>
  <c r="J36" i="12" s="1"/>
  <c r="G34" i="12"/>
  <c r="J34" i="12" s="1"/>
  <c r="G35" i="12"/>
  <c r="J35" i="12" s="1"/>
  <c r="D66" i="12"/>
  <c r="B66" i="12"/>
  <c r="C66" i="12"/>
  <c r="F60" i="12"/>
  <c r="F62" i="12"/>
  <c r="D68" i="12"/>
  <c r="C68" i="12"/>
  <c r="B68" i="12"/>
  <c r="D67" i="12"/>
  <c r="B67" i="12"/>
  <c r="C67" i="12"/>
  <c r="F61" i="12"/>
  <c r="F57" i="12"/>
  <c r="G55" i="12" s="1"/>
  <c r="D66" i="11"/>
  <c r="F57" i="11"/>
  <c r="G56" i="11" s="1"/>
  <c r="D67" i="11"/>
  <c r="F61" i="11"/>
  <c r="B68" i="11"/>
  <c r="B67" i="11"/>
  <c r="F60" i="11"/>
  <c r="G35" i="11"/>
  <c r="J35" i="11" s="1"/>
  <c r="G34" i="11"/>
  <c r="J34" i="11" s="1"/>
  <c r="F62" i="11"/>
  <c r="C67" i="11"/>
  <c r="C68" i="11"/>
  <c r="D68" i="11"/>
  <c r="B66" i="11"/>
  <c r="C66" i="11"/>
  <c r="D67" i="10"/>
  <c r="B68" i="10"/>
  <c r="F60" i="10"/>
  <c r="C68" i="10"/>
  <c r="D68" i="10"/>
  <c r="B67" i="10"/>
  <c r="C67" i="10"/>
  <c r="C66" i="10"/>
  <c r="B66" i="10"/>
  <c r="F62" i="10"/>
  <c r="G56" i="10"/>
  <c r="G55" i="10"/>
  <c r="G35" i="10"/>
  <c r="J35" i="10" s="1"/>
  <c r="G34" i="10"/>
  <c r="J34" i="10" s="1"/>
  <c r="G36" i="10"/>
  <c r="J36" i="10" s="1"/>
  <c r="G56" i="9"/>
  <c r="G55" i="9"/>
  <c r="B73" i="9"/>
  <c r="D73" i="9"/>
  <c r="C73" i="9"/>
  <c r="F67" i="9"/>
  <c r="D74" i="9"/>
  <c r="C74" i="9"/>
  <c r="B74" i="9"/>
  <c r="F68" i="9"/>
  <c r="F63" i="9"/>
  <c r="G62" i="9" s="1"/>
  <c r="D72" i="9"/>
  <c r="C72" i="9"/>
  <c r="B72" i="9"/>
  <c r="F66" i="9"/>
  <c r="G34" i="9"/>
  <c r="J34" i="9" s="1"/>
  <c r="G35" i="9"/>
  <c r="J35" i="9" s="1"/>
  <c r="G36" i="9"/>
  <c r="J36" i="9" s="1"/>
  <c r="G61" i="15" l="1"/>
  <c r="G63" i="15" s="1"/>
  <c r="F74" i="15"/>
  <c r="C80" i="15"/>
  <c r="D80" i="15"/>
  <c r="B80" i="15"/>
  <c r="G57" i="15"/>
  <c r="G67" i="15"/>
  <c r="B78" i="15"/>
  <c r="D78" i="15"/>
  <c r="C78" i="15"/>
  <c r="F72" i="15"/>
  <c r="G68" i="15"/>
  <c r="D79" i="15"/>
  <c r="C79" i="15"/>
  <c r="B79" i="15"/>
  <c r="F73" i="15"/>
  <c r="G56" i="12"/>
  <c r="G54" i="12"/>
  <c r="F66" i="10"/>
  <c r="J37" i="12"/>
  <c r="F40" i="12" s="1"/>
  <c r="F41" i="12" s="1"/>
  <c r="D73" i="12"/>
  <c r="C73" i="12"/>
  <c r="B73" i="12"/>
  <c r="F67" i="12"/>
  <c r="F68" i="12"/>
  <c r="D74" i="12"/>
  <c r="C74" i="12"/>
  <c r="B74" i="12"/>
  <c r="D72" i="12"/>
  <c r="B72" i="12"/>
  <c r="F66" i="12"/>
  <c r="C72" i="12"/>
  <c r="F63" i="12"/>
  <c r="G62" i="12" s="1"/>
  <c r="G55" i="11"/>
  <c r="G54" i="11"/>
  <c r="F63" i="11"/>
  <c r="G60" i="11" s="1"/>
  <c r="J37" i="11"/>
  <c r="F40" i="11" s="1"/>
  <c r="F41" i="11" s="1"/>
  <c r="B72" i="11"/>
  <c r="C72" i="11"/>
  <c r="D74" i="11"/>
  <c r="B73" i="11"/>
  <c r="D72" i="11"/>
  <c r="B74" i="11"/>
  <c r="F67" i="11"/>
  <c r="C73" i="11"/>
  <c r="F66" i="11"/>
  <c r="C74" i="11"/>
  <c r="F68" i="11"/>
  <c r="D73" i="11"/>
  <c r="D74" i="10"/>
  <c r="F63" i="10"/>
  <c r="G62" i="10" s="1"/>
  <c r="C74" i="10"/>
  <c r="F67" i="10"/>
  <c r="D73" i="10"/>
  <c r="C73" i="10"/>
  <c r="F68" i="10"/>
  <c r="C72" i="10"/>
  <c r="B73" i="10"/>
  <c r="B74" i="10"/>
  <c r="B72" i="10"/>
  <c r="D72" i="10"/>
  <c r="G57" i="10"/>
  <c r="J37" i="10"/>
  <c r="F40" i="10" s="1"/>
  <c r="F41" i="10" s="1"/>
  <c r="G57" i="9"/>
  <c r="G60" i="9"/>
  <c r="G61" i="9"/>
  <c r="F74" i="9"/>
  <c r="D80" i="9"/>
  <c r="C80" i="9"/>
  <c r="B80" i="9"/>
  <c r="J37" i="9"/>
  <c r="F40" i="9" s="1"/>
  <c r="F41" i="9" s="1"/>
  <c r="F69" i="9"/>
  <c r="G67" i="9" s="1"/>
  <c r="B78" i="9"/>
  <c r="D78" i="9"/>
  <c r="C78" i="9"/>
  <c r="F72" i="9"/>
  <c r="D79" i="9"/>
  <c r="C79" i="9"/>
  <c r="B79" i="9"/>
  <c r="F73" i="9"/>
  <c r="G69" i="15" l="1"/>
  <c r="F75" i="15"/>
  <c r="G72" i="15" s="1"/>
  <c r="D84" i="15"/>
  <c r="C84" i="15"/>
  <c r="B84" i="15"/>
  <c r="F78" i="15"/>
  <c r="G73" i="15"/>
  <c r="F79" i="15"/>
  <c r="D85" i="15"/>
  <c r="C85" i="15"/>
  <c r="B85" i="15"/>
  <c r="D86" i="15"/>
  <c r="C86" i="15"/>
  <c r="B86" i="15"/>
  <c r="F80" i="15"/>
  <c r="G74" i="15"/>
  <c r="G41" i="11"/>
  <c r="G41" i="10"/>
  <c r="G57" i="12"/>
  <c r="G41" i="12"/>
  <c r="G61" i="12"/>
  <c r="G60" i="12"/>
  <c r="G61" i="10"/>
  <c r="G41" i="9"/>
  <c r="C78" i="12"/>
  <c r="F72" i="12"/>
  <c r="D78" i="12"/>
  <c r="B78" i="12"/>
  <c r="F74" i="12"/>
  <c r="D80" i="12"/>
  <c r="B80" i="12"/>
  <c r="C80" i="12"/>
  <c r="D79" i="12"/>
  <c r="C79" i="12"/>
  <c r="B79" i="12"/>
  <c r="F73" i="12"/>
  <c r="F69" i="12"/>
  <c r="G66" i="12" s="1"/>
  <c r="G57" i="11"/>
  <c r="G62" i="11"/>
  <c r="G61" i="11"/>
  <c r="F72" i="11"/>
  <c r="B78" i="11"/>
  <c r="B79" i="11"/>
  <c r="D78" i="11"/>
  <c r="C78" i="11"/>
  <c r="D80" i="11"/>
  <c r="F73" i="11"/>
  <c r="D79" i="11"/>
  <c r="F69" i="11"/>
  <c r="G66" i="11" s="1"/>
  <c r="B80" i="11"/>
  <c r="F74" i="11"/>
  <c r="C79" i="11"/>
  <c r="C80" i="11"/>
  <c r="D80" i="10"/>
  <c r="G60" i="10"/>
  <c r="D79" i="10"/>
  <c r="F73" i="10"/>
  <c r="B80" i="10"/>
  <c r="F69" i="10"/>
  <c r="G68" i="10" s="1"/>
  <c r="F74" i="10"/>
  <c r="B78" i="10"/>
  <c r="B79" i="10"/>
  <c r="D78" i="10"/>
  <c r="C78" i="10"/>
  <c r="C80" i="10"/>
  <c r="F72" i="10"/>
  <c r="C79" i="10"/>
  <c r="G66" i="9"/>
  <c r="G68" i="9"/>
  <c r="F75" i="9"/>
  <c r="G72" i="9" s="1"/>
  <c r="G63" i="9"/>
  <c r="D84" i="9"/>
  <c r="C84" i="9"/>
  <c r="B84" i="9"/>
  <c r="F78" i="9"/>
  <c r="D86" i="9"/>
  <c r="C86" i="9"/>
  <c r="B86" i="9"/>
  <c r="F80" i="9"/>
  <c r="F79" i="9"/>
  <c r="C85" i="9"/>
  <c r="D85" i="9"/>
  <c r="B85" i="9"/>
  <c r="F85" i="15" l="1"/>
  <c r="F84" i="15"/>
  <c r="G75" i="15"/>
  <c r="F81" i="15"/>
  <c r="G79" i="15" s="1"/>
  <c r="F86" i="15"/>
  <c r="G63" i="11"/>
  <c r="G68" i="12"/>
  <c r="G63" i="12"/>
  <c r="G67" i="12"/>
  <c r="G63" i="10"/>
  <c r="F79" i="10"/>
  <c r="C86" i="12"/>
  <c r="D86" i="12"/>
  <c r="B86" i="12"/>
  <c r="F80" i="12"/>
  <c r="D84" i="12"/>
  <c r="B84" i="12"/>
  <c r="F78" i="12"/>
  <c r="C84" i="12"/>
  <c r="C85" i="12"/>
  <c r="F79" i="12"/>
  <c r="D85" i="12"/>
  <c r="B85" i="12"/>
  <c r="F75" i="12"/>
  <c r="G73" i="12" s="1"/>
  <c r="F79" i="11"/>
  <c r="F80" i="11"/>
  <c r="F78" i="11"/>
  <c r="B84" i="11"/>
  <c r="C85" i="11"/>
  <c r="F75" i="11"/>
  <c r="G73" i="11" s="1"/>
  <c r="D84" i="11"/>
  <c r="B86" i="11"/>
  <c r="C84" i="11"/>
  <c r="D86" i="11"/>
  <c r="C86" i="11"/>
  <c r="B85" i="11"/>
  <c r="D85" i="11"/>
  <c r="G67" i="11"/>
  <c r="G68" i="11"/>
  <c r="D85" i="10"/>
  <c r="G67" i="10"/>
  <c r="B85" i="10"/>
  <c r="G66" i="10"/>
  <c r="F75" i="10"/>
  <c r="G72" i="10" s="1"/>
  <c r="F80" i="10"/>
  <c r="D84" i="10"/>
  <c r="D86" i="10"/>
  <c r="B86" i="10"/>
  <c r="C84" i="10"/>
  <c r="C86" i="10"/>
  <c r="B84" i="10"/>
  <c r="C85" i="10"/>
  <c r="F78" i="10"/>
  <c r="G69" i="9"/>
  <c r="G73" i="9"/>
  <c r="F84" i="9"/>
  <c r="G74" i="9"/>
  <c r="F85" i="9"/>
  <c r="F81" i="9"/>
  <c r="G78" i="9" s="1"/>
  <c r="F86" i="9"/>
  <c r="G80" i="15" l="1"/>
  <c r="G78" i="15"/>
  <c r="F87" i="15"/>
  <c r="F81" i="11"/>
  <c r="G79" i="11" s="1"/>
  <c r="G69" i="12"/>
  <c r="G72" i="12"/>
  <c r="G74" i="12"/>
  <c r="G74" i="11"/>
  <c r="G72" i="11"/>
  <c r="F84" i="11"/>
  <c r="G69" i="10"/>
  <c r="F85" i="10"/>
  <c r="F86" i="12"/>
  <c r="F84" i="12"/>
  <c r="F81" i="12"/>
  <c r="G79" i="12" s="1"/>
  <c r="F85" i="12"/>
  <c r="F85" i="11"/>
  <c r="F86" i="11"/>
  <c r="G69" i="11"/>
  <c r="F81" i="10"/>
  <c r="G80" i="10" s="1"/>
  <c r="G74" i="10"/>
  <c r="F84" i="10"/>
  <c r="F86" i="10"/>
  <c r="G73" i="10"/>
  <c r="G75" i="9"/>
  <c r="G80" i="9"/>
  <c r="G79" i="9"/>
  <c r="F87" i="9"/>
  <c r="G86" i="9" s="1"/>
  <c r="E21" i="9" s="1"/>
  <c r="B6" i="13" s="1"/>
  <c r="G81" i="15" l="1"/>
  <c r="G84" i="15"/>
  <c r="G85" i="15"/>
  <c r="E20" i="15" s="1"/>
  <c r="F5" i="13" s="1"/>
  <c r="F12" i="13" s="1"/>
  <c r="G86" i="15"/>
  <c r="E21" i="15" s="1"/>
  <c r="F6" i="13" s="1"/>
  <c r="F13" i="13" s="1"/>
  <c r="G80" i="11"/>
  <c r="G78" i="11"/>
  <c r="G75" i="12"/>
  <c r="G80" i="12"/>
  <c r="G75" i="11"/>
  <c r="F87" i="11"/>
  <c r="G86" i="11" s="1"/>
  <c r="E21" i="11" s="1"/>
  <c r="D6" i="13" s="1"/>
  <c r="G78" i="12"/>
  <c r="F87" i="12"/>
  <c r="G75" i="10"/>
  <c r="F87" i="10"/>
  <c r="G85" i="10" s="1"/>
  <c r="E20" i="10" s="1"/>
  <c r="C5" i="13" s="1"/>
  <c r="G78" i="10"/>
  <c r="G79" i="10"/>
  <c r="G81" i="9"/>
  <c r="G84" i="9"/>
  <c r="G85" i="9"/>
  <c r="E20" i="9" s="1"/>
  <c r="B5" i="13" s="1"/>
  <c r="G87" i="15" l="1"/>
  <c r="E19" i="15"/>
  <c r="G81" i="11"/>
  <c r="G81" i="10"/>
  <c r="G86" i="10"/>
  <c r="E21" i="10" s="1"/>
  <c r="C6" i="13" s="1"/>
  <c r="G84" i="10"/>
  <c r="E19" i="10" s="1"/>
  <c r="G81" i="12"/>
  <c r="G84" i="11"/>
  <c r="E19" i="11" s="1"/>
  <c r="G85" i="11"/>
  <c r="E20" i="11" s="1"/>
  <c r="D5" i="13" s="1"/>
  <c r="G84" i="12"/>
  <c r="G86" i="12"/>
  <c r="E21" i="12" s="1"/>
  <c r="E6" i="13" s="1"/>
  <c r="E13" i="13" s="1"/>
  <c r="G85" i="12"/>
  <c r="E20" i="12" s="1"/>
  <c r="E5" i="13" s="1"/>
  <c r="E12" i="13" s="1"/>
  <c r="G87" i="9"/>
  <c r="E19" i="9"/>
  <c r="E22" i="15" l="1"/>
  <c r="F4" i="13"/>
  <c r="F11" i="13" s="1"/>
  <c r="G87" i="10"/>
  <c r="E22" i="10"/>
  <c r="C4" i="13"/>
  <c r="E22" i="11"/>
  <c r="D4" i="13"/>
  <c r="G87" i="11"/>
  <c r="E22" i="9"/>
  <c r="B4" i="13"/>
  <c r="G87" i="12"/>
  <c r="E19" i="12"/>
  <c r="E22" i="12" l="1"/>
  <c r="E4" i="13"/>
  <c r="C35" i="1"/>
  <c r="D35" i="1"/>
  <c r="E35" i="1"/>
  <c r="C36" i="1"/>
  <c r="D36" i="1"/>
  <c r="D37" i="1"/>
  <c r="B35" i="1"/>
  <c r="D19" i="1"/>
  <c r="C19" i="1"/>
  <c r="C18" i="1"/>
  <c r="C21" i="1" s="1"/>
  <c r="C31" i="1" s="1"/>
  <c r="E27" i="1"/>
  <c r="E32" i="1" s="1"/>
  <c r="B18" i="1"/>
  <c r="B37" i="1" s="1"/>
  <c r="B19" i="1"/>
  <c r="B38" i="1" s="1"/>
  <c r="B17" i="1"/>
  <c r="B36" i="1" s="1"/>
  <c r="F58" i="1" l="1"/>
  <c r="B58" i="1"/>
  <c r="B61" i="1"/>
  <c r="B57" i="1"/>
  <c r="F57" i="1"/>
  <c r="E57" i="1"/>
  <c r="E58" i="1"/>
  <c r="E61" i="1"/>
  <c r="B40" i="1"/>
  <c r="D21" i="1"/>
  <c r="C30" i="1"/>
  <c r="C38" i="1"/>
  <c r="D38" i="1"/>
  <c r="C37" i="1"/>
  <c r="B60" i="1" l="1"/>
  <c r="D61" i="1"/>
  <c r="D59" i="1"/>
  <c r="D60" i="1"/>
  <c r="C58" i="1"/>
  <c r="D58" i="1"/>
  <c r="B59" i="1"/>
  <c r="F60" i="1"/>
  <c r="C59" i="1"/>
  <c r="F59" i="1"/>
  <c r="C61" i="1"/>
  <c r="E60" i="1"/>
  <c r="D57" i="1"/>
  <c r="E59" i="1"/>
  <c r="C60" i="1"/>
  <c r="C57" i="1"/>
  <c r="B28" i="1"/>
  <c r="B31" i="1"/>
  <c r="D29" i="1"/>
  <c r="D31" i="1"/>
  <c r="D30" i="1"/>
  <c r="D27" i="1"/>
  <c r="D28" i="1"/>
  <c r="C28" i="1"/>
  <c r="C27" i="1"/>
  <c r="C29" i="1"/>
  <c r="B29" i="1"/>
  <c r="B30" i="1"/>
  <c r="B27" i="1"/>
  <c r="H61" i="1" l="1"/>
  <c r="H58" i="1"/>
  <c r="H57" i="1"/>
  <c r="E65" i="1"/>
  <c r="F64" i="1"/>
  <c r="D64" i="1"/>
  <c r="H60" i="1"/>
  <c r="B67" i="1"/>
  <c r="F65" i="1"/>
  <c r="B64" i="1"/>
  <c r="D68" i="1"/>
  <c r="D65" i="1"/>
  <c r="D67" i="1"/>
  <c r="E67" i="1"/>
  <c r="C64" i="1"/>
  <c r="F67" i="1"/>
  <c r="C68" i="1"/>
  <c r="B68" i="1"/>
  <c r="C65" i="1"/>
  <c r="C66" i="1"/>
  <c r="B65" i="1"/>
  <c r="C67" i="1"/>
  <c r="D66" i="1"/>
  <c r="E66" i="1"/>
  <c r="H59" i="1"/>
  <c r="B66" i="1"/>
  <c r="F68" i="1"/>
  <c r="E68" i="1"/>
  <c r="E64" i="1"/>
  <c r="F66" i="1"/>
  <c r="B32" i="1"/>
  <c r="I29" i="1"/>
  <c r="H37" i="1" s="1"/>
  <c r="H29" i="1"/>
  <c r="I30" i="1"/>
  <c r="H38" i="1" s="1"/>
  <c r="H30" i="1"/>
  <c r="I28" i="1"/>
  <c r="H36" i="1" s="1"/>
  <c r="H28" i="1"/>
  <c r="C32" i="1"/>
  <c r="D32" i="1"/>
  <c r="H31" i="1"/>
  <c r="I31" i="1"/>
  <c r="H39" i="1" s="1"/>
  <c r="I27" i="1"/>
  <c r="H35" i="1" s="1"/>
  <c r="H27" i="1"/>
  <c r="H62" i="1" l="1"/>
  <c r="I59" i="1" s="1"/>
  <c r="H67" i="1"/>
  <c r="H68" i="1"/>
  <c r="H64" i="1"/>
  <c r="H65" i="1"/>
  <c r="E75" i="1"/>
  <c r="B72" i="1"/>
  <c r="D72" i="1"/>
  <c r="E74" i="1"/>
  <c r="D75" i="1"/>
  <c r="E71" i="1"/>
  <c r="D71" i="1"/>
  <c r="F71" i="1"/>
  <c r="E73" i="1"/>
  <c r="D74" i="1"/>
  <c r="F74" i="1"/>
  <c r="B75" i="1"/>
  <c r="C71" i="1"/>
  <c r="B74" i="1"/>
  <c r="C74" i="1"/>
  <c r="C73" i="1"/>
  <c r="B71" i="1"/>
  <c r="C72" i="1"/>
  <c r="B73" i="1"/>
  <c r="C75" i="1"/>
  <c r="E72" i="1"/>
  <c r="F75" i="1"/>
  <c r="H66" i="1"/>
  <c r="F72" i="1"/>
  <c r="F73" i="1"/>
  <c r="D73" i="1"/>
  <c r="I36" i="1"/>
  <c r="L36" i="1" s="1"/>
  <c r="I37" i="1"/>
  <c r="L37" i="1" s="1"/>
  <c r="I38" i="1"/>
  <c r="L38" i="1" s="1"/>
  <c r="I35" i="1"/>
  <c r="L35" i="1" s="1"/>
  <c r="I39" i="1"/>
  <c r="L39" i="1" s="1"/>
  <c r="I57" i="1" l="1"/>
  <c r="I61" i="1"/>
  <c r="I58" i="1"/>
  <c r="I60" i="1"/>
  <c r="H75" i="1"/>
  <c r="H72" i="1"/>
  <c r="H69" i="1"/>
  <c r="I64" i="1" s="1"/>
  <c r="H73" i="1"/>
  <c r="E82" i="1"/>
  <c r="H74" i="1"/>
  <c r="C78" i="1"/>
  <c r="D81" i="1"/>
  <c r="C81" i="1"/>
  <c r="C80" i="1"/>
  <c r="E79" i="1"/>
  <c r="B78" i="1"/>
  <c r="B81" i="1"/>
  <c r="C82" i="1"/>
  <c r="C79" i="1"/>
  <c r="B80" i="1"/>
  <c r="F81" i="1"/>
  <c r="H71" i="1"/>
  <c r="E81" i="1"/>
  <c r="B79" i="1"/>
  <c r="E80" i="1"/>
  <c r="F79" i="1"/>
  <c r="E78" i="1"/>
  <c r="D82" i="1"/>
  <c r="F82" i="1"/>
  <c r="D78" i="1"/>
  <c r="F78" i="1"/>
  <c r="D79" i="1"/>
  <c r="B82" i="1"/>
  <c r="D80" i="1"/>
  <c r="I68" i="1"/>
  <c r="F80" i="1"/>
  <c r="L40" i="1"/>
  <c r="G43" i="1" s="1"/>
  <c r="G44" i="1" s="1"/>
  <c r="I62" i="1" l="1"/>
  <c r="I67" i="1"/>
  <c r="H80" i="1"/>
  <c r="H78" i="1"/>
  <c r="I65" i="1"/>
  <c r="H76" i="1"/>
  <c r="I72" i="1" s="1"/>
  <c r="I66" i="1"/>
  <c r="H81" i="1"/>
  <c r="H79" i="1"/>
  <c r="D87" i="1"/>
  <c r="B89" i="1"/>
  <c r="B85" i="1"/>
  <c r="C85" i="1"/>
  <c r="D88" i="1"/>
  <c r="C88" i="1"/>
  <c r="F87" i="1"/>
  <c r="C86" i="1"/>
  <c r="D86" i="1"/>
  <c r="B86" i="1"/>
  <c r="F89" i="1"/>
  <c r="E87" i="1"/>
  <c r="D89" i="1"/>
  <c r="B87" i="1"/>
  <c r="E86" i="1"/>
  <c r="C89" i="1"/>
  <c r="E85" i="1"/>
  <c r="F86" i="1"/>
  <c r="H82" i="1"/>
  <c r="B88" i="1"/>
  <c r="E88" i="1"/>
  <c r="C87" i="1"/>
  <c r="F88" i="1"/>
  <c r="D85" i="1"/>
  <c r="E89" i="1"/>
  <c r="F85" i="1"/>
  <c r="H44" i="1"/>
  <c r="I69" i="1" l="1"/>
  <c r="H87" i="1"/>
  <c r="H83" i="1"/>
  <c r="I80" i="1" s="1"/>
  <c r="I71" i="1"/>
  <c r="I74" i="1"/>
  <c r="H85" i="1"/>
  <c r="I75" i="1"/>
  <c r="H86" i="1"/>
  <c r="H89" i="1"/>
  <c r="B95" i="1"/>
  <c r="I73" i="1"/>
  <c r="H88" i="1"/>
  <c r="B96" i="1"/>
  <c r="B94" i="1"/>
  <c r="B93" i="1"/>
  <c r="C92" i="1"/>
  <c r="F94" i="1"/>
  <c r="F95" i="1"/>
  <c r="D92" i="1"/>
  <c r="D95" i="1"/>
  <c r="D94" i="1"/>
  <c r="D93" i="1"/>
  <c r="E93" i="1"/>
  <c r="D96" i="1"/>
  <c r="C96" i="1"/>
  <c r="C94" i="1"/>
  <c r="E94" i="1"/>
  <c r="C93" i="1"/>
  <c r="E92" i="1"/>
  <c r="E95" i="1"/>
  <c r="F96" i="1"/>
  <c r="C95" i="1"/>
  <c r="B92" i="1"/>
  <c r="E96" i="1"/>
  <c r="F93" i="1"/>
  <c r="F92" i="1"/>
  <c r="I81" i="1" l="1"/>
  <c r="I79" i="1"/>
  <c r="I82" i="1"/>
  <c r="I78" i="1"/>
  <c r="I76" i="1"/>
  <c r="H95" i="1"/>
  <c r="H94" i="1"/>
  <c r="H90" i="1"/>
  <c r="I85" i="1" s="1"/>
  <c r="H93" i="1"/>
  <c r="H96" i="1"/>
  <c r="H92" i="1"/>
  <c r="I83" i="1" l="1"/>
  <c r="I86" i="1"/>
  <c r="I88" i="1"/>
  <c r="H97" i="1"/>
  <c r="I96" i="1" s="1"/>
  <c r="G20" i="1" s="1"/>
  <c r="I89" i="1"/>
  <c r="I87" i="1"/>
  <c r="I90" i="1" l="1"/>
  <c r="I94" i="1"/>
  <c r="G18" i="1" s="1"/>
  <c r="D7" i="13" s="1"/>
  <c r="D13" i="13" s="1"/>
  <c r="I93" i="1"/>
  <c r="G17" i="1" s="1"/>
  <c r="C7" i="13" s="1"/>
  <c r="C11" i="13" s="1"/>
  <c r="I92" i="1"/>
  <c r="G16" i="1" s="1"/>
  <c r="B7" i="13" s="1"/>
  <c r="B13" i="13" s="1"/>
  <c r="I95" i="1"/>
  <c r="G19" i="1" s="1"/>
  <c r="E7" i="13" s="1"/>
  <c r="D11" i="13"/>
  <c r="C12" i="13" l="1"/>
  <c r="C13" i="13"/>
  <c r="G13" i="13" s="1"/>
  <c r="D12" i="13"/>
  <c r="I97" i="1"/>
  <c r="E11" i="13"/>
  <c r="G21" i="1"/>
  <c r="B12" i="13"/>
  <c r="B11" i="13"/>
  <c r="G12" i="13" l="1"/>
  <c r="G11" i="13"/>
  <c r="G14" i="13" s="1"/>
</calcChain>
</file>

<file path=xl/sharedStrings.xml><?xml version="1.0" encoding="utf-8"?>
<sst xmlns="http://schemas.openxmlformats.org/spreadsheetml/2006/main" count="424" uniqueCount="116">
  <si>
    <t>Escala de valoración</t>
  </si>
  <si>
    <t>Preferencia</t>
  </si>
  <si>
    <t>Igualmente preferible</t>
  </si>
  <si>
    <t>Moderadamente preferible</t>
  </si>
  <si>
    <t>Fuertemente preferible</t>
  </si>
  <si>
    <t>Muy fuertemente preferible</t>
  </si>
  <si>
    <t>Extremadamente preferible</t>
  </si>
  <si>
    <t>Componente</t>
  </si>
  <si>
    <t>Interferencia operación Portal</t>
  </si>
  <si>
    <t>Conflictos Peatonales</t>
  </si>
  <si>
    <t>Long. Caminata</t>
  </si>
  <si>
    <t>Acceso Independiente</t>
  </si>
  <si>
    <t>SUMA</t>
  </si>
  <si>
    <t>PESOS</t>
  </si>
  <si>
    <t>Normalización de la matriz</t>
  </si>
  <si>
    <t>Suma de filas</t>
  </si>
  <si>
    <t>Promedio</t>
  </si>
  <si>
    <t>Vector fila</t>
  </si>
  <si>
    <t>Cociente</t>
  </si>
  <si>
    <t>ʎmax</t>
  </si>
  <si>
    <t>CI (ÍNDICE DE CONSISTENCIA)</t>
  </si>
  <si>
    <t>CR(RADIO DE CONSISTENCIA)</t>
  </si>
  <si>
    <t># DE ELEMENTOS</t>
  </si>
  <si>
    <t>IA</t>
  </si>
  <si>
    <t>ITERACIONES</t>
  </si>
  <si>
    <t>PRIMER PRODUCTO</t>
  </si>
  <si>
    <t>SEGUNDO PRODUCTO</t>
  </si>
  <si>
    <t>TERCER PRODUCTO</t>
  </si>
  <si>
    <t>CUARTO PRODUCTO</t>
  </si>
  <si>
    <t>QUINTO PRODUCTO</t>
  </si>
  <si>
    <t>SEXTO PRODUCTO</t>
  </si>
  <si>
    <t>ALTERNATIVA</t>
  </si>
  <si>
    <t>Alternativa</t>
  </si>
  <si>
    <t>PONDERACIÓN</t>
  </si>
  <si>
    <t>PUNTUACIÓN</t>
  </si>
  <si>
    <t>Criterio</t>
  </si>
  <si>
    <t>Objetivo:</t>
  </si>
  <si>
    <t>Naturaleza:</t>
  </si>
  <si>
    <t>Unidad de medida:</t>
  </si>
  <si>
    <t>Fuente de datos / Método de cálculo:</t>
  </si>
  <si>
    <t xml:space="preserve">Interferencia con operación del Portal 20 de Julio </t>
  </si>
  <si>
    <t>Cuantitativo</t>
  </si>
  <si>
    <t>150 - 115</t>
  </si>
  <si>
    <t>115 - 75</t>
  </si>
  <si>
    <t xml:space="preserve">115 -75 </t>
  </si>
  <si>
    <t>&lt; 75</t>
  </si>
  <si>
    <t>Buses / hora (afectados en su operación)</t>
  </si>
  <si>
    <t>Conflictos peatonales</t>
  </si>
  <si>
    <t>Identificar la posible afectación a la operación del portal durante el proceso constructivo de la estación de transferencia y en la posterior operación de la misma</t>
  </si>
  <si>
    <t>Identificar la posible afectación a la movilidad peatonal  dentro de cada uno de los espacios del portal durante el proceso constructivo de la estación de transferencia y en la posterior operación de la misma</t>
  </si>
  <si>
    <t>180 - 150</t>
  </si>
  <si>
    <t># de Buses / Hora afectados</t>
  </si>
  <si>
    <t># de peatones / Hora afectados</t>
  </si>
  <si>
    <t>&gt; 8000</t>
  </si>
  <si>
    <t>8000 - 6000</t>
  </si>
  <si>
    <t>6000 - 4500</t>
  </si>
  <si>
    <t>4500 - 3000</t>
  </si>
  <si>
    <t>&lt; 3000</t>
  </si>
  <si>
    <t># de Buses / hora afectados</t>
  </si>
  <si>
    <t># de peatones / hora afectados</t>
  </si>
  <si>
    <t>4500 -3000</t>
  </si>
  <si>
    <t>6000 -4500</t>
  </si>
  <si>
    <t>Longitud de caminata</t>
  </si>
  <si>
    <t>Estimar la distancia total, en metros, que debe caminar un usuario desde el momento en que está en el portal (ya sea que ingresó caminando por alguno de los accesos del portal o llegó en un bus de una ruta troncal)  hasta el momento en que accede a la estación de transferencia o viceversa.</t>
  </si>
  <si>
    <t>mts</t>
  </si>
  <si>
    <t>Estimación propia a partir de medición de distancias desde la localización de la estación de transferencia hasta cada una de las plataformas de buses (alimentadores y troncales) y hasta el acceso peatonal principal</t>
  </si>
  <si>
    <t>mts de caminata</t>
  </si>
  <si>
    <t>250 - 200</t>
  </si>
  <si>
    <t>200 -100</t>
  </si>
  <si>
    <t>100-50</t>
  </si>
  <si>
    <t>&lt; 50</t>
  </si>
  <si>
    <t>&gt; 300</t>
  </si>
  <si>
    <t>100 -50</t>
  </si>
  <si>
    <t>Cualitativo</t>
  </si>
  <si>
    <t>Infactible</t>
  </si>
  <si>
    <t>Muy factible</t>
  </si>
  <si>
    <t>Factible</t>
  </si>
  <si>
    <t>Muy Infactible</t>
  </si>
  <si>
    <t>Preferencia2</t>
  </si>
  <si>
    <t>Posibilidad de acceso independiente</t>
  </si>
  <si>
    <t>Identificar la posibilidad para  establecer un acceso independiente a la estación de transferencia para que los usuarios que van a tomar solo el servicio del cable lo hagan de forma directa y tengan un contacto mínimo con los usuarios que ya están dentro del portal</t>
  </si>
  <si>
    <t>Nivel de factibilidad</t>
  </si>
  <si>
    <t>Factibilidad</t>
  </si>
  <si>
    <t>TRANSMILENIO S.A / Estimacion teniendo en cuenta las trayectorias de usuarios que vienen o van hacia la estación y que se cruzarán con los usuarios en las plataformas y pasos peatonales (pasarelas de conexión entre estaciones)</t>
  </si>
  <si>
    <t>TRANSMILENIO S.A / Se identificaron con base en la capacidad de buses del patio (182) cuántos buses se verían afectados en la operación interna por la presencia de la estación de transferencia</t>
  </si>
  <si>
    <t>Definición propia a partir de visitas de campo donde se analizó la posibilidad de contar con un acceso independiente a la futura estación de transferencia</t>
  </si>
  <si>
    <t>&gt; 180</t>
  </si>
  <si>
    <t xml:space="preserve">Usuarios / hora (afectados en su circulación dentro del portal) </t>
  </si>
  <si>
    <t>-</t>
  </si>
  <si>
    <t>NOTA ACLARATORIA: No se ha considerado el criterio de "afectación de pilonas" debido a la flexibilidad que tiene este aspecto y a su indeterminación en este punto del estudio. En la fase de diseño, se deberá garantizar que la alternativa seleccionada no considere pilonas que obstruyan o afecten la seguridad de la movilidad en la zona.</t>
  </si>
  <si>
    <t>Transito y Movilidad</t>
  </si>
  <si>
    <t>Interferencia de operación</t>
  </si>
  <si>
    <t>Mayor a</t>
  </si>
  <si>
    <t>Alt 1</t>
  </si>
  <si>
    <t>Alt 4</t>
  </si>
  <si>
    <t>Alt 6</t>
  </si>
  <si>
    <t>Menor a</t>
  </si>
  <si>
    <t>Criterio:</t>
  </si>
  <si>
    <t>Subcriterio:</t>
  </si>
  <si>
    <t>infactible</t>
  </si>
  <si>
    <t>Moderado</t>
  </si>
  <si>
    <t>factible</t>
  </si>
  <si>
    <t>Medianamente factible</t>
  </si>
  <si>
    <t>Preferentemente factible</t>
  </si>
  <si>
    <t>Afectación en Plataforma</t>
  </si>
  <si>
    <t>Baja</t>
  </si>
  <si>
    <t>Media</t>
  </si>
  <si>
    <t>Alta</t>
  </si>
  <si>
    <t>Muy alta</t>
  </si>
  <si>
    <t>Grado de Afectación</t>
  </si>
  <si>
    <t>Muy Baja</t>
  </si>
  <si>
    <t>Muy Alta</t>
  </si>
  <si>
    <t>Muy baja</t>
  </si>
  <si>
    <t>Afectación plataformas  de alimentadores o troncales</t>
  </si>
  <si>
    <t>Identificar la posible afectación a la capacidad de las plataformas de usuarios tanto de buses alimentadores, como de buses articulados</t>
  </si>
  <si>
    <t>TRANSMILENIO S.A / Se identificó el número de buses que se verían afectados en plataforma por la implantación de la 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</si>
</sst>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00"/>
    <numFmt numFmtId="165" formatCode="0.00000"/>
    <numFmt numFmtId="166" formatCode="0.0%"/>
    <numFmt numFmtId="167"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
      <b/>
      <sz val="11"/>
      <color rgb="FF000000"/>
      <name val="Calibri"/>
      <family val="2"/>
    </font>
    <font>
      <sz val="11"/>
      <color theme="1"/>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FF0000"/>
        <bgColor rgb="FF000000"/>
      </patternFill>
    </fill>
    <fill>
      <patternFill patternType="solid">
        <fgColor rgb="FFED7D31"/>
        <bgColor rgb="FF000000"/>
      </patternFill>
    </fill>
    <fill>
      <patternFill patternType="solid">
        <fgColor rgb="FFFFFF00"/>
        <bgColor rgb="FF000000"/>
      </patternFill>
    </fill>
    <fill>
      <patternFill patternType="solid">
        <fgColor rgb="FFACB9CA"/>
        <bgColor rgb="FF000000"/>
      </patternFill>
    </fill>
    <fill>
      <patternFill patternType="solid">
        <fgColor rgb="FF00B050"/>
        <bgColor rgb="FF00000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0" fontId="0" fillId="0" borderId="0" xfId="0"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vertical="center"/>
    </xf>
    <xf numFmtId="0" fontId="0" fillId="0" borderId="1" xfId="0" applyBorder="1" applyAlignment="1">
      <alignment horizontal="center"/>
    </xf>
    <xf numFmtId="12" fontId="0" fillId="4" borderId="1" xfId="0" applyNumberFormat="1" applyFill="1" applyBorder="1" applyAlignment="1">
      <alignment horizontal="center"/>
    </xf>
    <xf numFmtId="2" fontId="2" fillId="0" borderId="1" xfId="0" applyNumberFormat="1" applyFont="1" applyFill="1" applyBorder="1" applyAlignment="1">
      <alignment horizontal="center"/>
    </xf>
    <xf numFmtId="0" fontId="2" fillId="0" borderId="1" xfId="0" applyFont="1" applyBorder="1" applyAlignment="1">
      <alignment horizontal="center"/>
    </xf>
    <xf numFmtId="0" fontId="2" fillId="0" borderId="0" xfId="0" applyFont="1" applyFill="1" applyBorder="1" applyAlignment="1">
      <alignment horizontal="center" vertical="center"/>
    </xf>
    <xf numFmtId="0" fontId="0" fillId="0" borderId="0" xfId="0" applyFill="1" applyBorder="1"/>
    <xf numFmtId="2" fontId="0" fillId="0" borderId="1" xfId="0" applyNumberFormat="1" applyBorder="1" applyAlignment="1">
      <alignment horizontal="center"/>
    </xf>
    <xf numFmtId="0" fontId="1" fillId="0" borderId="1" xfId="0" applyFont="1" applyBorder="1" applyAlignment="1">
      <alignment horizontal="center"/>
    </xf>
    <xf numFmtId="1" fontId="0" fillId="0" borderId="1" xfId="0" applyNumberFormat="1" applyBorder="1" applyAlignment="1">
      <alignment horizontal="center"/>
    </xf>
    <xf numFmtId="12" fontId="0" fillId="0" borderId="1" xfId="0" applyNumberFormat="1" applyBorder="1" applyAlignment="1">
      <alignment horizontal="center"/>
    </xf>
    <xf numFmtId="165" fontId="1" fillId="0" borderId="1" xfId="0" applyNumberFormat="1" applyFont="1" applyBorder="1" applyAlignment="1">
      <alignment horizontal="center"/>
    </xf>
    <xf numFmtId="164" fontId="0" fillId="0" borderId="1" xfId="0" applyNumberFormat="1" applyBorder="1" applyAlignment="1">
      <alignment horizontal="center"/>
    </xf>
    <xf numFmtId="0" fontId="2" fillId="2" borderId="2" xfId="0" applyFont="1" applyFill="1" applyBorder="1" applyAlignment="1">
      <alignment horizontal="center" vertical="center"/>
    </xf>
    <xf numFmtId="164" fontId="2" fillId="5" borderId="1" xfId="0" applyNumberFormat="1" applyFont="1" applyFill="1" applyBorder="1" applyAlignment="1">
      <alignment horizontal="center"/>
    </xf>
    <xf numFmtId="0" fontId="2" fillId="2" borderId="1" xfId="0" applyFont="1" applyFill="1" applyBorder="1"/>
    <xf numFmtId="0" fontId="1" fillId="0" borderId="0" xfId="0" applyFont="1" applyAlignment="1">
      <alignment horizontal="center"/>
    </xf>
    <xf numFmtId="0" fontId="2" fillId="0" borderId="3" xfId="0" applyFont="1" applyBorder="1"/>
    <xf numFmtId="0" fontId="0" fillId="0" borderId="3" xfId="0" applyBorder="1"/>
    <xf numFmtId="2" fontId="2" fillId="0" borderId="1" xfId="0" applyNumberFormat="1" applyFont="1" applyBorder="1" applyAlignment="1">
      <alignment horizontal="center"/>
    </xf>
    <xf numFmtId="11" fontId="0" fillId="0" borderId="1" xfId="0" applyNumberFormat="1" applyBorder="1" applyAlignment="1">
      <alignment horizontal="center"/>
    </xf>
    <xf numFmtId="0" fontId="3" fillId="5" borderId="1" xfId="0" applyFont="1" applyFill="1" applyBorder="1" applyAlignment="1">
      <alignment horizontal="center"/>
    </xf>
    <xf numFmtId="11" fontId="2" fillId="0" borderId="1" xfId="0" applyNumberFormat="1" applyFont="1" applyBorder="1" applyAlignment="1">
      <alignment horizontal="center"/>
    </xf>
    <xf numFmtId="0" fontId="2" fillId="0" borderId="0" xfId="0" applyFont="1" applyAlignment="1">
      <alignment horizontal="center" vertical="center"/>
    </xf>
    <xf numFmtId="0" fontId="2" fillId="0" borderId="0" xfId="0" applyFont="1" applyFill="1" applyBorder="1"/>
    <xf numFmtId="0" fontId="1" fillId="0" borderId="0" xfId="0" applyFont="1" applyFill="1" applyBorder="1" applyAlignment="1">
      <alignment horizontal="center"/>
    </xf>
    <xf numFmtId="9" fontId="0" fillId="0" borderId="1" xfId="1" applyFont="1" applyBorder="1" applyAlignment="1">
      <alignment horizontal="center"/>
    </xf>
    <xf numFmtId="9" fontId="2" fillId="0" borderId="1" xfId="1" applyFont="1" applyBorder="1" applyAlignment="1">
      <alignment horizontal="center"/>
    </xf>
    <xf numFmtId="9" fontId="0" fillId="0" borderId="0" xfId="1" applyFont="1"/>
    <xf numFmtId="0" fontId="0" fillId="0" borderId="1" xfId="0" applyBorder="1"/>
    <xf numFmtId="0" fontId="0" fillId="0" borderId="1" xfId="0" applyBorder="1" applyAlignment="1">
      <alignment wrapText="1"/>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0" fontId="2" fillId="5" borderId="1" xfId="0" applyFont="1" applyFill="1" applyBorder="1" applyAlignment="1">
      <alignment horizontal="center"/>
    </xf>
    <xf numFmtId="0" fontId="0" fillId="0" borderId="1" xfId="0" applyFont="1" applyBorder="1" applyAlignment="1">
      <alignment horizontal="center"/>
    </xf>
    <xf numFmtId="0" fontId="0" fillId="0" borderId="1" xfId="0" applyBorder="1" applyAlignment="1">
      <alignment vertical="center" wrapText="1"/>
    </xf>
    <xf numFmtId="166" fontId="4" fillId="11" borderId="1" xfId="1" applyNumberFormat="1" applyFont="1" applyFill="1" applyBorder="1" applyAlignment="1">
      <alignment horizontal="center"/>
    </xf>
    <xf numFmtId="0" fontId="5" fillId="0" borderId="0" xfId="0" applyFont="1"/>
    <xf numFmtId="0" fontId="6" fillId="0" borderId="0" xfId="0" applyFont="1"/>
    <xf numFmtId="1" fontId="6" fillId="0" borderId="0" xfId="0" applyNumberFormat="1" applyFont="1" applyAlignment="1">
      <alignment horizontal="center" vertical="center"/>
    </xf>
    <xf numFmtId="1" fontId="6" fillId="0" borderId="0" xfId="0" applyNumberFormat="1" applyFont="1"/>
    <xf numFmtId="0" fontId="6" fillId="12" borderId="0" xfId="0" applyFont="1" applyFill="1"/>
    <xf numFmtId="0" fontId="6" fillId="0" borderId="0" xfId="0" applyFont="1" applyAlignment="1">
      <alignment horizontal="center" vertical="center"/>
    </xf>
    <xf numFmtId="0" fontId="6" fillId="13" borderId="0" xfId="0" applyFont="1" applyFill="1"/>
    <xf numFmtId="0" fontId="6" fillId="14" borderId="0" xfId="0" applyFont="1" applyFill="1"/>
    <xf numFmtId="0" fontId="6" fillId="15" borderId="0" xfId="0" applyFont="1" applyFill="1"/>
    <xf numFmtId="0" fontId="6" fillId="16" borderId="0" xfId="0" applyFont="1" applyFill="1"/>
    <xf numFmtId="167" fontId="6" fillId="0" borderId="0" xfId="0" applyNumberFormat="1" applyFont="1"/>
    <xf numFmtId="0" fontId="2" fillId="8" borderId="0" xfId="0" applyFont="1" applyFill="1" applyAlignment="1">
      <alignment horizontal="center" vertical="center" wrapText="1"/>
    </xf>
    <xf numFmtId="0" fontId="0" fillId="0" borderId="1" xfId="0" applyBorder="1" applyAlignment="1">
      <alignment horizontal="left" wrapText="1"/>
    </xf>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horizontal="left" vertical="top"/>
    </xf>
    <xf numFmtId="0" fontId="0" fillId="0" borderId="1" xfId="0" applyBorder="1" applyAlignment="1">
      <alignment horizontal="left" vertical="center" wrapText="1"/>
    </xf>
    <xf numFmtId="0" fontId="0" fillId="0" borderId="1" xfId="0" applyBorder="1" applyAlignment="1">
      <alignment horizontal="left" vertical="top" wrapText="1"/>
    </xf>
  </cellXfs>
  <cellStyles count="2">
    <cellStyle name="Normal" xfId="0" builtinId="0"/>
    <cellStyle name="Porcentaje" xfId="1" builtinId="5"/>
  </cellStyles>
  <dxfs count="20">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patternType="solid">
          <bgColor theme="0"/>
        </patternFill>
      </fill>
      <border>
        <vertical style="thin">
          <color theme="0"/>
        </vertical>
      </border>
    </dxf>
    <dxf>
      <fill>
        <patternFill>
          <bgColor rgb="FFDFDFD9"/>
        </patternFill>
      </fill>
      <border>
        <vertical style="thin">
          <color theme="0"/>
        </vertical>
      </border>
    </dxf>
    <dxf>
      <font>
        <b/>
        <i val="0"/>
      </font>
      <border>
        <top style="thin">
          <color auto="1"/>
        </top>
      </border>
    </dxf>
    <dxf>
      <font>
        <b val="0"/>
        <i val="0"/>
        <color theme="0"/>
      </font>
      <fill>
        <patternFill>
          <bgColor rgb="FF767561"/>
        </patternFill>
      </fill>
      <border>
        <bottom style="medium">
          <color rgb="FF92D050"/>
        </bottom>
        <vertical style="thin">
          <color theme="0"/>
        </vertical>
      </border>
    </dxf>
  </dxfs>
  <tableStyles count="1" defaultTableStyle="TableStyleMedium2" defaultPivotStyle="PivotStyleLight16">
    <tableStyle name="Estilo de tabla CyM_Movilidad" pivot="0" count="4" xr9:uid="{FB42DFBD-EACD-4D83-99EA-E4819292A0F0}">
      <tableStyleElement type="headerRow" dxfId="19"/>
      <tableStyleElement type="total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508196</xdr:colOff>
      <xdr:row>1</xdr:row>
      <xdr:rowOff>183991</xdr:rowOff>
    </xdr:from>
    <xdr:to>
      <xdr:col>13</xdr:col>
      <xdr:colOff>41768</xdr:colOff>
      <xdr:row>19</xdr:row>
      <xdr:rowOff>58917</xdr:rowOff>
    </xdr:to>
    <xdr:pic>
      <xdr:nvPicPr>
        <xdr:cNvPr id="3" name="Imagen 2">
          <a:extLst>
            <a:ext uri="{FF2B5EF4-FFF2-40B4-BE49-F238E27FC236}">
              <a16:creationId xmlns:a16="http://schemas.microsoft.com/office/drawing/2014/main" id="{7D9B0131-8FA0-430A-81D6-6E2D5005FE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24566" y="374491"/>
          <a:ext cx="7783050" cy="373462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A5B699-3559-48AE-A0F2-D5E5D46E1775}" name="Tabla2234568" displayName="Tabla2234568" ref="A6:B11" totalsRowShown="0">
  <autoFilter ref="A6:B11" xr:uid="{F8FBC90D-4C3A-4EDC-A59B-38D5EDA7FADB}"/>
  <tableColumns count="2">
    <tableColumn id="1" xr3:uid="{83BF39A6-A763-47FA-86F7-00EAC842747A}" name="Escala de valoración"/>
    <tableColumn id="2" xr3:uid="{53B18B2E-36D2-4C53-8E65-F8DBD64E12EB}" name="Preferencia"/>
  </tableColumns>
  <tableStyleInfo name="Estilo de tabla CyM_Movilidad"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373E11-B64A-41FC-B67D-33E2C21A8BFD}" name="Tabla223456838" displayName="Tabla223456838" ref="A9:C14" totalsRowShown="0">
  <autoFilter ref="A9:C14" xr:uid="{84BD52B1-95A6-41F2-9FDA-DE22171FFBE0}"/>
  <tableColumns count="3">
    <tableColumn id="1" xr3:uid="{8F6A6A7F-CBB6-4837-BA2D-3623F69234AF}" name="Escala de valoración"/>
    <tableColumn id="2" xr3:uid="{665891AD-F4DD-4FF4-A1A0-044DF7C223D6}" name="# de Buses / Hora afectados" dataDxfId="11"/>
    <tableColumn id="3" xr3:uid="{8A40BBDD-8270-45A3-A59B-5C2E82294630}" name="Preferencia"/>
  </tableColumns>
  <tableStyleInfo name="Estilo de tabla CyM_Movilidad"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7A7970-42F2-4E3B-83D1-3E50B2529399}" name="Tabla2234568389" displayName="Tabla2234568389" ref="A9:C14" totalsRowShown="0">
  <autoFilter ref="A9:C14" xr:uid="{84BD52B1-95A6-41F2-9FDA-DE22171FFBE0}"/>
  <tableColumns count="3">
    <tableColumn id="1" xr3:uid="{913FED71-64D5-4424-AEA9-E206B8DB2D1E}" name="Escala de valoración"/>
    <tableColumn id="2" xr3:uid="{C1BA32AD-5B65-40D5-A95D-DCA6A5C06FF5}" name="# de peatones / Hora afectados"/>
    <tableColumn id="3" xr3:uid="{E048F0DF-0EAD-48E3-A89C-31D249188B75}" name="Preferencia"/>
  </tableColumns>
  <tableStyleInfo name="Estilo de tabla CyM_Movilidad"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5D693EB-ED9F-4ED4-B2AA-230EA0EE7358}" name="Tabla223456838910" displayName="Tabla223456838910" ref="A9:C14" totalsRowShown="0">
  <autoFilter ref="A9:C14" xr:uid="{84BD52B1-95A6-41F2-9FDA-DE22171FFBE0}"/>
  <tableColumns count="3">
    <tableColumn id="1" xr3:uid="{1B6A5B64-1460-4B1D-8592-5329BD288430}" name="Escala de valoración"/>
    <tableColumn id="2" xr3:uid="{B449257A-9CD1-4D5E-9123-C17DC76B7FD8}" name="mts de caminata" dataDxfId="3"/>
    <tableColumn id="3" xr3:uid="{5D484720-F735-45B4-9A11-1F73DF688ED8}" name="Preferencia"/>
  </tableColumns>
  <tableStyleInfo name="Estilo de tabla CyM_Movilidad"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4D13E1-1846-48F6-ACDA-8454937CB425}" name="Tabla22345683891011" displayName="Tabla22345683891011" ref="A9:C14" totalsRowShown="0">
  <autoFilter ref="A9:C14" xr:uid="{84BD52B1-95A6-41F2-9FDA-DE22171FFBE0}"/>
  <tableColumns count="3">
    <tableColumn id="1" xr3:uid="{251E46DA-1C3C-4F28-A1E2-6FDA6396216D}" name="Escala de valoración"/>
    <tableColumn id="2" xr3:uid="{2B36E36D-AD8F-4F26-8952-7F64E3D2DE6D}" name="Factibilidad" dataDxfId="0"/>
    <tableColumn id="3" xr3:uid="{C4F3A3D9-0DD2-499E-83B6-DD66FA66CB7D}" name="Preferencia2"/>
  </tableColumns>
  <tableStyleInfo name="Estilo de tabla CyM_Movilidad"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E110D1-FE8F-4628-88F6-E996624C8069}" name="Tabla2234568383" displayName="Tabla2234568383" ref="A9:C14" totalsRowShown="0">
  <autoFilter ref="A9:C14" xr:uid="{84BD52B1-95A6-41F2-9FDA-DE22171FFBE0}"/>
  <tableColumns count="3">
    <tableColumn id="1" xr3:uid="{3181FAA1-7E40-4B0E-985F-444B1E7D46AB}" name="Escala de valoración"/>
    <tableColumn id="2" xr3:uid="{7421D187-32B1-401C-9F8F-34C577E6FE30}" name="Grado de Afectación" dataDxfId="8"/>
    <tableColumn id="3" xr3:uid="{2E611A0A-A00B-4017-9121-170E4A10C2BC}" name="Preferencia"/>
  </tableColumns>
  <tableStyleInfo name="Estilo de tabla CyM_Movilidad"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5CE05-930D-4907-8F9F-640E7D4423B3}">
  <sheetPr>
    <tabColor theme="7" tint="0.39997558519241921"/>
  </sheetPr>
  <dimension ref="A6:L97"/>
  <sheetViews>
    <sheetView tabSelected="1" topLeftCell="A4" workbookViewId="0">
      <selection activeCell="C12" sqref="C12"/>
    </sheetView>
  </sheetViews>
  <sheetFormatPr baseColWidth="10" defaultRowHeight="15" x14ac:dyDescent="0.25"/>
  <cols>
    <col min="1" max="1" width="39.28515625" customWidth="1"/>
    <col min="2" max="2" width="36.7109375" customWidth="1"/>
    <col min="3" max="3" width="20.7109375" customWidth="1"/>
    <col min="4" max="4" width="25.85546875" customWidth="1"/>
    <col min="5" max="6" width="25.140625" customWidth="1"/>
    <col min="8" max="8" width="53.85546875" customWidth="1"/>
    <col min="9" max="9" width="55.140625" customWidth="1"/>
  </cols>
  <sheetData>
    <row r="6" spans="1:7" ht="15" customHeight="1" x14ac:dyDescent="0.25">
      <c r="A6" t="s">
        <v>0</v>
      </c>
      <c r="B6" t="s">
        <v>1</v>
      </c>
      <c r="D6" s="54" t="s">
        <v>89</v>
      </c>
      <c r="E6" s="54"/>
      <c r="F6" s="54"/>
    </row>
    <row r="7" spans="1:7" x14ac:dyDescent="0.25">
      <c r="A7" s="1">
        <v>1</v>
      </c>
      <c r="B7" t="s">
        <v>2</v>
      </c>
      <c r="D7" s="54"/>
      <c r="E7" s="54"/>
      <c r="F7" s="54"/>
    </row>
    <row r="8" spans="1:7" x14ac:dyDescent="0.25">
      <c r="A8" s="1">
        <v>3</v>
      </c>
      <c r="B8" t="s">
        <v>3</v>
      </c>
      <c r="D8" s="54"/>
      <c r="E8" s="54"/>
      <c r="F8" s="54"/>
    </row>
    <row r="9" spans="1:7" x14ac:dyDescent="0.25">
      <c r="A9" s="1">
        <v>5</v>
      </c>
      <c r="B9" t="s">
        <v>4</v>
      </c>
      <c r="D9" s="54"/>
      <c r="E9" s="54"/>
      <c r="F9" s="54"/>
    </row>
    <row r="10" spans="1:7" x14ac:dyDescent="0.25">
      <c r="A10" s="1">
        <v>7</v>
      </c>
      <c r="B10" t="s">
        <v>5</v>
      </c>
      <c r="D10" s="54"/>
      <c r="E10" s="54"/>
      <c r="F10" s="54"/>
    </row>
    <row r="11" spans="1:7" x14ac:dyDescent="0.25">
      <c r="A11" s="1">
        <v>9</v>
      </c>
      <c r="B11" t="s">
        <v>6</v>
      </c>
    </row>
    <row r="15" spans="1:7" x14ac:dyDescent="0.25">
      <c r="A15" s="2" t="s">
        <v>7</v>
      </c>
      <c r="B15" s="3" t="s">
        <v>8</v>
      </c>
      <c r="C15" s="3" t="s">
        <v>9</v>
      </c>
      <c r="D15" s="3" t="s">
        <v>10</v>
      </c>
      <c r="E15" s="3" t="s">
        <v>11</v>
      </c>
      <c r="F15" s="3" t="s">
        <v>104</v>
      </c>
      <c r="G15" s="3" t="s">
        <v>13</v>
      </c>
    </row>
    <row r="16" spans="1:7" x14ac:dyDescent="0.25">
      <c r="A16" s="3" t="s">
        <v>8</v>
      </c>
      <c r="B16" s="24">
        <v>1</v>
      </c>
      <c r="C16" s="4">
        <v>5</v>
      </c>
      <c r="D16" s="4">
        <v>7</v>
      </c>
      <c r="E16" s="4">
        <v>9</v>
      </c>
      <c r="F16" s="4">
        <v>1</v>
      </c>
      <c r="G16" s="42">
        <f>+I92</f>
        <v>0.39728630171708479</v>
      </c>
    </row>
    <row r="17" spans="1:9" x14ac:dyDescent="0.25">
      <c r="A17" s="3" t="s">
        <v>9</v>
      </c>
      <c r="B17" s="5">
        <f>1/C16</f>
        <v>0.2</v>
      </c>
      <c r="C17" s="24">
        <v>1</v>
      </c>
      <c r="D17" s="4">
        <v>3</v>
      </c>
      <c r="E17" s="4">
        <v>7</v>
      </c>
      <c r="F17" s="13">
        <v>0.2</v>
      </c>
      <c r="G17" s="42">
        <f>+I93</f>
        <v>0.12785456278493423</v>
      </c>
    </row>
    <row r="18" spans="1:9" x14ac:dyDescent="0.25">
      <c r="A18" s="3" t="s">
        <v>10</v>
      </c>
      <c r="B18" s="5">
        <f>1/D16</f>
        <v>0.14285714285714285</v>
      </c>
      <c r="C18" s="5">
        <f>1/D17</f>
        <v>0.33333333333333331</v>
      </c>
      <c r="D18" s="24">
        <v>1</v>
      </c>
      <c r="E18" s="4">
        <v>3</v>
      </c>
      <c r="F18" s="13">
        <v>0.14285714285714285</v>
      </c>
      <c r="G18" s="42">
        <f>+I94</f>
        <v>5.7810375576013914E-2</v>
      </c>
    </row>
    <row r="19" spans="1:9" x14ac:dyDescent="0.25">
      <c r="A19" s="3" t="s">
        <v>11</v>
      </c>
      <c r="B19" s="5">
        <f>1/E16</f>
        <v>0.1111111111111111</v>
      </c>
      <c r="C19" s="5">
        <f>1/E17</f>
        <v>0.14285714285714285</v>
      </c>
      <c r="D19" s="5">
        <f>1/E18</f>
        <v>0.33333333333333331</v>
      </c>
      <c r="E19" s="24">
        <v>1</v>
      </c>
      <c r="F19" s="13">
        <v>0.14285714285714285</v>
      </c>
      <c r="G19" s="42">
        <f>+I95</f>
        <v>3.1683923983468421E-2</v>
      </c>
    </row>
    <row r="20" spans="1:9" x14ac:dyDescent="0.25">
      <c r="A20" s="3" t="s">
        <v>104</v>
      </c>
      <c r="B20" s="5">
        <f>1/F16</f>
        <v>1</v>
      </c>
      <c r="C20" s="5">
        <f>1/F17</f>
        <v>5</v>
      </c>
      <c r="D20" s="5">
        <f>1/F18</f>
        <v>7</v>
      </c>
      <c r="E20" s="5">
        <f>1/F19</f>
        <v>7</v>
      </c>
      <c r="F20" s="24">
        <v>1</v>
      </c>
      <c r="G20" s="42">
        <f>+I96</f>
        <v>0.38536483593849857</v>
      </c>
    </row>
    <row r="21" spans="1:9" x14ac:dyDescent="0.25">
      <c r="A21" s="3" t="s">
        <v>12</v>
      </c>
      <c r="B21" s="6">
        <f>+SUM(B16:B20)</f>
        <v>2.4539682539682541</v>
      </c>
      <c r="C21" s="6">
        <f t="shared" ref="C21:F21" si="0">+SUM(C16:C20)</f>
        <v>11.476190476190476</v>
      </c>
      <c r="D21" s="6">
        <f t="shared" si="0"/>
        <v>18.333333333333336</v>
      </c>
      <c r="E21" s="6">
        <f t="shared" si="0"/>
        <v>27</v>
      </c>
      <c r="F21" s="6">
        <f t="shared" si="0"/>
        <v>2.4857142857142858</v>
      </c>
      <c r="G21" s="6">
        <f>+SUM(G16:G20)</f>
        <v>0.99999999999999989</v>
      </c>
    </row>
    <row r="24" spans="1:9" x14ac:dyDescent="0.25">
      <c r="A24" t="s">
        <v>14</v>
      </c>
    </row>
    <row r="26" spans="1:9" x14ac:dyDescent="0.25">
      <c r="A26" s="2" t="s">
        <v>7</v>
      </c>
      <c r="B26" s="3" t="s">
        <v>8</v>
      </c>
      <c r="C26" s="3" t="s">
        <v>9</v>
      </c>
      <c r="D26" s="3" t="s">
        <v>10</v>
      </c>
      <c r="E26" s="3" t="s">
        <v>11</v>
      </c>
      <c r="F26" s="3" t="s">
        <v>104</v>
      </c>
      <c r="G26" s="8"/>
      <c r="H26" s="11" t="s">
        <v>15</v>
      </c>
      <c r="I26" s="11" t="s">
        <v>16</v>
      </c>
    </row>
    <row r="27" spans="1:9" x14ac:dyDescent="0.25">
      <c r="A27" s="3" t="s">
        <v>8</v>
      </c>
      <c r="B27" s="10">
        <f>+B16/B$21</f>
        <v>0.40750323415265199</v>
      </c>
      <c r="C27" s="10">
        <f t="shared" ref="C27:F27" si="1">+C16/C$21</f>
        <v>0.43568464730290457</v>
      </c>
      <c r="D27" s="10">
        <f t="shared" si="1"/>
        <v>0.38181818181818178</v>
      </c>
      <c r="E27" s="10">
        <f t="shared" si="1"/>
        <v>0.33333333333333331</v>
      </c>
      <c r="F27" s="10">
        <f t="shared" si="1"/>
        <v>0.40229885057471265</v>
      </c>
      <c r="G27" s="9"/>
      <c r="H27" s="10">
        <f>+SUM(B27:F27)</f>
        <v>1.9606382471817843</v>
      </c>
      <c r="I27" s="10">
        <f>+AVERAGE(B27:F27)</f>
        <v>0.39212764943635686</v>
      </c>
    </row>
    <row r="28" spans="1:9" x14ac:dyDescent="0.25">
      <c r="A28" s="3" t="s">
        <v>9</v>
      </c>
      <c r="B28" s="10">
        <f t="shared" ref="B28:F28" si="2">+B17/B$21</f>
        <v>8.1500646830530404E-2</v>
      </c>
      <c r="C28" s="10">
        <f t="shared" si="2"/>
        <v>8.7136929460580909E-2</v>
      </c>
      <c r="D28" s="10">
        <f t="shared" si="2"/>
        <v>0.16363636363636361</v>
      </c>
      <c r="E28" s="10">
        <f t="shared" si="2"/>
        <v>0.25925925925925924</v>
      </c>
      <c r="F28" s="10">
        <f t="shared" si="2"/>
        <v>8.0459770114942528E-2</v>
      </c>
      <c r="G28" s="9"/>
      <c r="H28" s="10">
        <f t="shared" ref="H28:H31" si="3">+SUM(B28:F28)</f>
        <v>0.67199296930167662</v>
      </c>
      <c r="I28" s="10">
        <f t="shared" ref="I28:I31" si="4">+AVERAGE(B28:F28)</f>
        <v>0.13439859386033531</v>
      </c>
    </row>
    <row r="29" spans="1:9" x14ac:dyDescent="0.25">
      <c r="A29" s="3" t="s">
        <v>10</v>
      </c>
      <c r="B29" s="10">
        <f t="shared" ref="B29:F29" si="5">+B18/B$21</f>
        <v>5.8214747736093135E-2</v>
      </c>
      <c r="C29" s="10">
        <f t="shared" si="5"/>
        <v>2.9045643153526968E-2</v>
      </c>
      <c r="D29" s="10">
        <f t="shared" si="5"/>
        <v>5.4545454545454536E-2</v>
      </c>
      <c r="E29" s="10">
        <f t="shared" si="5"/>
        <v>0.1111111111111111</v>
      </c>
      <c r="F29" s="10">
        <f t="shared" si="5"/>
        <v>5.7471264367816084E-2</v>
      </c>
      <c r="G29" s="9"/>
      <c r="H29" s="10">
        <f t="shared" si="3"/>
        <v>0.31038822091400181</v>
      </c>
      <c r="I29" s="10">
        <f t="shared" si="4"/>
        <v>6.2077644182800359E-2</v>
      </c>
    </row>
    <row r="30" spans="1:9" x14ac:dyDescent="0.25">
      <c r="A30" s="3" t="s">
        <v>11</v>
      </c>
      <c r="B30" s="10">
        <f t="shared" ref="B30:F31" si="6">+B19/B$21</f>
        <v>4.5278137128072438E-2</v>
      </c>
      <c r="C30" s="10">
        <f t="shared" si="6"/>
        <v>1.2448132780082987E-2</v>
      </c>
      <c r="D30" s="10">
        <f t="shared" si="6"/>
        <v>1.8181818181818177E-2</v>
      </c>
      <c r="E30" s="10">
        <f t="shared" si="6"/>
        <v>3.7037037037037035E-2</v>
      </c>
      <c r="F30" s="10">
        <f t="shared" si="6"/>
        <v>5.7471264367816084E-2</v>
      </c>
      <c r="G30" s="9"/>
      <c r="H30" s="10">
        <f t="shared" si="3"/>
        <v>0.17041638949482671</v>
      </c>
      <c r="I30" s="10">
        <f t="shared" si="4"/>
        <v>3.4083277898965342E-2</v>
      </c>
    </row>
    <row r="31" spans="1:9" x14ac:dyDescent="0.25">
      <c r="A31" s="3" t="s">
        <v>104</v>
      </c>
      <c r="B31" s="10">
        <f t="shared" si="6"/>
        <v>0.40750323415265199</v>
      </c>
      <c r="C31" s="10">
        <f t="shared" si="6"/>
        <v>0.43568464730290457</v>
      </c>
      <c r="D31" s="10">
        <f t="shared" si="6"/>
        <v>0.38181818181818178</v>
      </c>
      <c r="E31" s="10">
        <f t="shared" si="6"/>
        <v>0.25925925925925924</v>
      </c>
      <c r="F31" s="10">
        <f t="shared" si="6"/>
        <v>0.40229885057471265</v>
      </c>
      <c r="G31" s="9"/>
      <c r="H31" s="10">
        <f t="shared" si="3"/>
        <v>1.8865641731077103</v>
      </c>
      <c r="I31" s="10">
        <f t="shared" si="4"/>
        <v>0.37731283462154208</v>
      </c>
    </row>
    <row r="32" spans="1:9" x14ac:dyDescent="0.25">
      <c r="A32" s="3" t="s">
        <v>12</v>
      </c>
      <c r="B32" s="6">
        <f>+SUM(B27:B31)</f>
        <v>0.99999999999999989</v>
      </c>
      <c r="C32" s="6">
        <f t="shared" ref="C32:F32" si="7">+SUM(C27:C31)</f>
        <v>1</v>
      </c>
      <c r="D32" s="6">
        <f t="shared" si="7"/>
        <v>1</v>
      </c>
      <c r="E32" s="6">
        <f t="shared" si="7"/>
        <v>1</v>
      </c>
      <c r="F32" s="6">
        <f t="shared" si="7"/>
        <v>1</v>
      </c>
      <c r="G32" s="9"/>
    </row>
    <row r="34" spans="1:12" x14ac:dyDescent="0.25">
      <c r="A34" s="2" t="s">
        <v>7</v>
      </c>
      <c r="B34" s="3" t="s">
        <v>8</v>
      </c>
      <c r="C34" s="3" t="s">
        <v>9</v>
      </c>
      <c r="D34" s="3" t="s">
        <v>10</v>
      </c>
      <c r="E34" s="3" t="s">
        <v>11</v>
      </c>
      <c r="F34" s="3" t="s">
        <v>104</v>
      </c>
      <c r="H34" s="11" t="s">
        <v>16</v>
      </c>
      <c r="I34" s="11" t="s">
        <v>17</v>
      </c>
      <c r="L34" s="11" t="s">
        <v>18</v>
      </c>
    </row>
    <row r="35" spans="1:12" x14ac:dyDescent="0.25">
      <c r="A35" s="3" t="s">
        <v>8</v>
      </c>
      <c r="B35" s="13">
        <f>+B16</f>
        <v>1</v>
      </c>
      <c r="C35" s="12">
        <f t="shared" ref="C35:F35" si="8">+C16</f>
        <v>5</v>
      </c>
      <c r="D35" s="12">
        <f t="shared" si="8"/>
        <v>7</v>
      </c>
      <c r="E35" s="12">
        <f t="shared" si="8"/>
        <v>9</v>
      </c>
      <c r="F35" s="12">
        <f t="shared" si="8"/>
        <v>1</v>
      </c>
      <c r="H35" s="10">
        <f>+I27</f>
        <v>0.39212764943635686</v>
      </c>
      <c r="I35" s="14">
        <f>+(B35*$H$35)+(C35*$H$36)+(D35*$H$37)+(E35*$H$38)+(F35*$H$39)</f>
        <v>2.1827264637298658</v>
      </c>
      <c r="L35" s="15">
        <f>+I35/H35</f>
        <v>5.5663671431160502</v>
      </c>
    </row>
    <row r="36" spans="1:12" x14ac:dyDescent="0.25">
      <c r="A36" s="3" t="s">
        <v>9</v>
      </c>
      <c r="B36" s="13">
        <f t="shared" ref="B36:D39" si="9">+B17</f>
        <v>0.2</v>
      </c>
      <c r="C36" s="12">
        <f t="shared" ref="C36:F38" si="10">+C17</f>
        <v>1</v>
      </c>
      <c r="D36" s="12">
        <f t="shared" si="10"/>
        <v>3</v>
      </c>
      <c r="E36" s="12">
        <f t="shared" si="10"/>
        <v>7</v>
      </c>
      <c r="F36" s="12">
        <f t="shared" si="10"/>
        <v>0.2</v>
      </c>
      <c r="H36" s="10">
        <f t="shared" ref="H36:H39" si="11">+I28</f>
        <v>0.13439859386033531</v>
      </c>
      <c r="I36" s="14">
        <f t="shared" ref="I36:I38" si="12">+(B36*$H$35)+(C36*$H$36)+(D36*$H$37)+(E36*$H$38)+(F36*$H$39)</f>
        <v>0.71310256851307352</v>
      </c>
      <c r="L36" s="15">
        <f t="shared" ref="L36:L39" si="13">+I36/H36</f>
        <v>5.3058781943367457</v>
      </c>
    </row>
    <row r="37" spans="1:12" x14ac:dyDescent="0.25">
      <c r="A37" s="3" t="s">
        <v>10</v>
      </c>
      <c r="B37" s="13">
        <f t="shared" si="9"/>
        <v>0.14285714285714285</v>
      </c>
      <c r="C37" s="13">
        <f t="shared" si="10"/>
        <v>0.33333333333333331</v>
      </c>
      <c r="D37" s="12">
        <f t="shared" si="10"/>
        <v>1</v>
      </c>
      <c r="E37" s="12">
        <f t="shared" si="10"/>
        <v>3</v>
      </c>
      <c r="F37" s="12">
        <f t="shared" si="10"/>
        <v>0.14285714285714285</v>
      </c>
      <c r="H37" s="10">
        <f t="shared" si="11"/>
        <v>6.2077644182800359E-2</v>
      </c>
      <c r="I37" s="14">
        <f t="shared" si="12"/>
        <v>0.31904707831760321</v>
      </c>
      <c r="L37" s="15">
        <f t="shared" si="13"/>
        <v>5.1394843106175809</v>
      </c>
    </row>
    <row r="38" spans="1:12" x14ac:dyDescent="0.25">
      <c r="A38" s="3" t="s">
        <v>11</v>
      </c>
      <c r="B38" s="13">
        <f t="shared" si="9"/>
        <v>0.1111111111111111</v>
      </c>
      <c r="C38" s="13">
        <f t="shared" si="10"/>
        <v>0.14285714285714285</v>
      </c>
      <c r="D38" s="13">
        <f t="shared" si="10"/>
        <v>0.33333333333333331</v>
      </c>
      <c r="E38" s="12">
        <f t="shared" si="10"/>
        <v>1</v>
      </c>
      <c r="F38" s="12">
        <f t="shared" si="10"/>
        <v>0.14285714285714285</v>
      </c>
      <c r="H38" s="10">
        <f t="shared" si="11"/>
        <v>3.4083277898965342E-2</v>
      </c>
      <c r="I38" s="14">
        <f t="shared" si="12"/>
        <v>0.17144719742642883</v>
      </c>
      <c r="L38" s="15">
        <f t="shared" si="13"/>
        <v>5.0302438026840548</v>
      </c>
    </row>
    <row r="39" spans="1:12" x14ac:dyDescent="0.25">
      <c r="A39" s="3" t="s">
        <v>104</v>
      </c>
      <c r="B39" s="13">
        <f t="shared" si="9"/>
        <v>1</v>
      </c>
      <c r="C39" s="13">
        <f t="shared" si="9"/>
        <v>5</v>
      </c>
      <c r="D39" s="13">
        <f t="shared" si="9"/>
        <v>7</v>
      </c>
      <c r="E39" s="12">
        <f t="shared" ref="E39:F39" si="14">+E20</f>
        <v>7</v>
      </c>
      <c r="F39" s="12">
        <f t="shared" si="14"/>
        <v>1</v>
      </c>
      <c r="H39" s="10">
        <f t="shared" si="11"/>
        <v>0.37731283462154208</v>
      </c>
      <c r="I39" s="14">
        <f>+(B39*$H$35)+(C39*$H$36)+(D39*$H$37)+(E39*$H$38)+(F39*$H$39)</f>
        <v>2.1145599079319353</v>
      </c>
      <c r="L39" s="15">
        <f t="shared" si="13"/>
        <v>5.6042618058643896</v>
      </c>
    </row>
    <row r="40" spans="1:12" x14ac:dyDescent="0.25">
      <c r="A40" s="3" t="s">
        <v>12</v>
      </c>
      <c r="B40" s="6">
        <f>+SUM(B35:B39)</f>
        <v>2.4539682539682541</v>
      </c>
      <c r="C40" s="6">
        <f t="shared" ref="C40:F40" si="15">+SUM(C35:C39)</f>
        <v>11.476190476190476</v>
      </c>
      <c r="D40" s="6">
        <f t="shared" si="15"/>
        <v>18.333333333333336</v>
      </c>
      <c r="E40" s="6">
        <f t="shared" si="15"/>
        <v>27</v>
      </c>
      <c r="F40" s="6">
        <f t="shared" si="15"/>
        <v>2.4857142857142858</v>
      </c>
      <c r="K40" s="16" t="s">
        <v>19</v>
      </c>
      <c r="L40" s="17">
        <f>+AVERAGE(L35:L39)</f>
        <v>5.3292470513237644</v>
      </c>
    </row>
    <row r="43" spans="1:12" x14ac:dyDescent="0.25">
      <c r="B43" s="4" t="s">
        <v>22</v>
      </c>
      <c r="C43" s="4" t="s">
        <v>23</v>
      </c>
      <c r="D43" s="18" t="s">
        <v>20</v>
      </c>
      <c r="E43" s="18"/>
      <c r="F43" s="18"/>
      <c r="G43" s="18">
        <f>+(L40-5)/4</f>
        <v>8.2311762830941104E-2</v>
      </c>
    </row>
    <row r="44" spans="1:12" x14ac:dyDescent="0.25">
      <c r="B44" s="4">
        <v>1</v>
      </c>
      <c r="C44" s="4">
        <v>0</v>
      </c>
      <c r="D44" s="18" t="s">
        <v>21</v>
      </c>
      <c r="E44" s="18"/>
      <c r="F44" s="18"/>
      <c r="G44" s="18">
        <f>+G43/C48</f>
        <v>7.4154741289136128E-2</v>
      </c>
      <c r="H44" s="19" t="str">
        <f>IF(G44&gt;0.1,"ERROR","OK")</f>
        <v>OK</v>
      </c>
    </row>
    <row r="45" spans="1:12" x14ac:dyDescent="0.25">
      <c r="B45" s="4">
        <v>2</v>
      </c>
      <c r="C45" s="4">
        <v>0</v>
      </c>
    </row>
    <row r="46" spans="1:12" x14ac:dyDescent="0.25">
      <c r="B46" s="4">
        <v>3</v>
      </c>
      <c r="C46" s="4">
        <v>0.57999999999999996</v>
      </c>
    </row>
    <row r="47" spans="1:12" x14ac:dyDescent="0.25">
      <c r="B47" s="4">
        <v>4</v>
      </c>
      <c r="C47" s="4">
        <v>0.89</v>
      </c>
    </row>
    <row r="48" spans="1:12" x14ac:dyDescent="0.25">
      <c r="B48" s="4">
        <v>5</v>
      </c>
      <c r="C48" s="11">
        <v>1.1100000000000001</v>
      </c>
    </row>
    <row r="49" spans="1:9" x14ac:dyDescent="0.25">
      <c r="B49" s="4">
        <v>6</v>
      </c>
      <c r="C49" s="11">
        <v>1.24</v>
      </c>
    </row>
    <row r="50" spans="1:9" x14ac:dyDescent="0.25">
      <c r="B50" s="4">
        <v>7</v>
      </c>
      <c r="C50" s="11">
        <v>1.32</v>
      </c>
    </row>
    <row r="51" spans="1:9" x14ac:dyDescent="0.25">
      <c r="B51" s="4">
        <v>8</v>
      </c>
      <c r="C51" s="11">
        <v>1.4</v>
      </c>
    </row>
    <row r="52" spans="1:9" x14ac:dyDescent="0.25">
      <c r="B52" s="4">
        <v>9</v>
      </c>
      <c r="C52" s="11">
        <v>1.45</v>
      </c>
    </row>
    <row r="53" spans="1:9" x14ac:dyDescent="0.25">
      <c r="B53" s="4">
        <v>10</v>
      </c>
      <c r="C53" s="11">
        <v>1.49</v>
      </c>
    </row>
    <row r="55" spans="1:9" x14ac:dyDescent="0.25">
      <c r="A55" s="20" t="s">
        <v>24</v>
      </c>
    </row>
    <row r="56" spans="1:9" x14ac:dyDescent="0.25">
      <c r="A56" s="21"/>
    </row>
    <row r="57" spans="1:9" x14ac:dyDescent="0.25">
      <c r="A57" s="20" t="s">
        <v>25</v>
      </c>
      <c r="B57" s="10">
        <f>+($B35*B$35)+($C35*B$36)+($D35*B$37)+($E35*B$38)+($F35*B$39)</f>
        <v>5</v>
      </c>
      <c r="C57" s="10">
        <f t="shared" ref="C57:F57" si="16">+($B35*C$35)+($C35*C$36)+($D35*C$37)+($E35*C$38)+($F35*C$39)</f>
        <v>18.619047619047617</v>
      </c>
      <c r="D57" s="10">
        <f t="shared" si="16"/>
        <v>39</v>
      </c>
      <c r="E57" s="10">
        <f t="shared" si="16"/>
        <v>81</v>
      </c>
      <c r="F57" s="10">
        <f t="shared" si="16"/>
        <v>5.2857142857142856</v>
      </c>
      <c r="H57" s="10">
        <f>+SUM(B57:F57)</f>
        <v>148.9047619047619</v>
      </c>
      <c r="I57" s="4">
        <f>+H57/$H$62</f>
        <v>0.40150484065637759</v>
      </c>
    </row>
    <row r="58" spans="1:9" x14ac:dyDescent="0.25">
      <c r="B58" s="10">
        <f t="shared" ref="B58:F58" si="17">+($B36*B$35)+($C36*B$36)+($D36*B$37)+($E36*B$38)+($F36*B$39)</f>
        <v>1.8063492063492061</v>
      </c>
      <c r="C58" s="10">
        <f t="shared" si="17"/>
        <v>5</v>
      </c>
      <c r="D58" s="10">
        <f t="shared" si="17"/>
        <v>11.133333333333335</v>
      </c>
      <c r="E58" s="10">
        <f t="shared" si="17"/>
        <v>26.2</v>
      </c>
      <c r="F58" s="10">
        <f t="shared" si="17"/>
        <v>2.0285714285714285</v>
      </c>
      <c r="H58" s="10">
        <f t="shared" ref="H58:H61" si="18">+SUM(B58:F58)</f>
        <v>46.168253968253964</v>
      </c>
      <c r="I58" s="4">
        <f t="shared" ref="I58:I61" si="19">+H58/$H$62</f>
        <v>0.12448747250113418</v>
      </c>
    </row>
    <row r="59" spans="1:9" x14ac:dyDescent="0.25">
      <c r="B59" s="10">
        <f t="shared" ref="B59:F59" si="20">+($B37*B$35)+($C37*B$36)+($D37*B$37)+($E37*B$38)+($F37*B$39)</f>
        <v>0.82857142857142851</v>
      </c>
      <c r="C59" s="10">
        <f t="shared" si="20"/>
        <v>2.5238095238095237</v>
      </c>
      <c r="D59" s="10">
        <f t="shared" si="20"/>
        <v>5</v>
      </c>
      <c r="E59" s="10">
        <f t="shared" si="20"/>
        <v>10.619047619047619</v>
      </c>
      <c r="F59" s="10">
        <f t="shared" si="20"/>
        <v>0.92380952380952364</v>
      </c>
      <c r="H59" s="10">
        <f t="shared" si="18"/>
        <v>19.895238095238092</v>
      </c>
      <c r="I59" s="4">
        <f t="shared" si="19"/>
        <v>5.3645258211139919E-2</v>
      </c>
    </row>
    <row r="60" spans="1:9" x14ac:dyDescent="0.25">
      <c r="B60" s="10">
        <f t="shared" ref="B60:F60" si="21">+($B38*B$35)+($C38*B$36)+($D38*B$37)+($E38*B$38)+($F38*B$39)</f>
        <v>0.44126984126984126</v>
      </c>
      <c r="C60" s="10">
        <f t="shared" si="21"/>
        <v>1.6666666666666665</v>
      </c>
      <c r="D60" s="10">
        <f t="shared" si="21"/>
        <v>2.8730158730158726</v>
      </c>
      <c r="E60" s="10">
        <f t="shared" si="21"/>
        <v>5</v>
      </c>
      <c r="F60" s="10">
        <f t="shared" si="21"/>
        <v>0.473015873015873</v>
      </c>
      <c r="H60" s="10">
        <f t="shared" si="18"/>
        <v>10.453968253968254</v>
      </c>
      <c r="I60" s="4">
        <f t="shared" si="19"/>
        <v>2.8187942442840879E-2</v>
      </c>
    </row>
    <row r="61" spans="1:9" x14ac:dyDescent="0.25">
      <c r="B61" s="10">
        <f t="shared" ref="B61:F61" si="22">+($B39*B$35)+($C39*B$36)+($D39*B$37)+($E39*B$38)+($F39*B$39)</f>
        <v>4.7777777777777777</v>
      </c>
      <c r="C61" s="10">
        <f t="shared" si="22"/>
        <v>18.333333333333332</v>
      </c>
      <c r="D61" s="10">
        <f t="shared" si="22"/>
        <v>38.333333333333329</v>
      </c>
      <c r="E61" s="10">
        <f t="shared" si="22"/>
        <v>79</v>
      </c>
      <c r="F61" s="10">
        <f t="shared" si="22"/>
        <v>5</v>
      </c>
      <c r="H61" s="10">
        <f t="shared" si="18"/>
        <v>145.44444444444446</v>
      </c>
      <c r="I61" s="4">
        <f t="shared" si="19"/>
        <v>0.39217448618850742</v>
      </c>
    </row>
    <row r="62" spans="1:9" x14ac:dyDescent="0.25">
      <c r="G62" s="7" t="s">
        <v>12</v>
      </c>
      <c r="H62" s="22">
        <f>+SUM(H57:H61)</f>
        <v>370.86666666666667</v>
      </c>
      <c r="I62" s="22">
        <f>+SUM(I57:I61)</f>
        <v>1</v>
      </c>
    </row>
    <row r="64" spans="1:9" x14ac:dyDescent="0.25">
      <c r="A64" s="20" t="s">
        <v>26</v>
      </c>
      <c r="B64" s="10">
        <f>+($B57*B$57)+($C57*B$58)+($D57*B$59)+($E57*B$60)+($F57*B$61)</f>
        <v>151.94361300075585</v>
      </c>
      <c r="C64" s="10">
        <f t="shared" ref="C64:F64" si="23">+($B57*C$57)+($C57*C$58)+($D57*C$59)+($E57*C$60)+($F57*C$61)</f>
        <v>516.52380952380952</v>
      </c>
      <c r="D64" s="10">
        <f t="shared" si="23"/>
        <v>1032.6253968253968</v>
      </c>
      <c r="E64" s="10">
        <f t="shared" si="23"/>
        <v>2129.5333333333333</v>
      </c>
      <c r="F64" s="10">
        <f t="shared" si="23"/>
        <v>164.97006802721086</v>
      </c>
      <c r="H64" s="10">
        <f>+SUM(B64:F64)</f>
        <v>3995.5962207105063</v>
      </c>
      <c r="I64" s="4">
        <f>+H64/$H$69</f>
        <v>0.3969765746152899</v>
      </c>
    </row>
    <row r="65" spans="1:9" x14ac:dyDescent="0.25">
      <c r="B65" s="10">
        <f t="shared" ref="B65:F68" si="24">+($B58*B$57)+($C58*B$58)+($D58*B$59)+($E58*B$60)+($F58*B$61)</f>
        <v>48.541587301587299</v>
      </c>
      <c r="C65" s="10">
        <f t="shared" si="24"/>
        <v>167.58805744520026</v>
      </c>
      <c r="D65" s="10">
        <f t="shared" si="24"/>
        <v>334.81587301587302</v>
      </c>
      <c r="E65" s="10">
        <f t="shared" si="24"/>
        <v>686.7968253968254</v>
      </c>
      <c r="F65" s="10">
        <f t="shared" si="24"/>
        <v>52.511655328798184</v>
      </c>
      <c r="H65" s="10">
        <f t="shared" ref="H65:H68" si="25">+SUM(B65:F65)</f>
        <v>1290.2539984882842</v>
      </c>
      <c r="I65" s="4">
        <f t="shared" ref="I65:I68" si="26">+H65/$H$69</f>
        <v>0.12819128470706176</v>
      </c>
    </row>
    <row r="66" spans="1:9" x14ac:dyDescent="0.25">
      <c r="B66" s="10">
        <f t="shared" si="24"/>
        <v>21.944217687074826</v>
      </c>
      <c r="C66" s="10">
        <f t="shared" si="24"/>
        <v>75.3002267573696</v>
      </c>
      <c r="D66" s="10">
        <f t="shared" si="24"/>
        <v>151.33408919123201</v>
      </c>
      <c r="E66" s="10">
        <f t="shared" si="24"/>
        <v>312.40952380952382</v>
      </c>
      <c r="F66" s="10">
        <f t="shared" si="24"/>
        <v>23.760393046107332</v>
      </c>
      <c r="H66" s="10">
        <f t="shared" si="25"/>
        <v>584.74845049130749</v>
      </c>
      <c r="I66" s="4">
        <f t="shared" si="26"/>
        <v>5.8096820615762705E-2</v>
      </c>
    </row>
    <row r="67" spans="1:9" x14ac:dyDescent="0.25">
      <c r="B67" s="10">
        <f t="shared" si="24"/>
        <v>12.063744016124968</v>
      </c>
      <c r="C67" s="10">
        <f t="shared" si="24"/>
        <v>40.805593348450486</v>
      </c>
      <c r="D67" s="10">
        <f t="shared" si="24"/>
        <v>82.627513227513219</v>
      </c>
      <c r="E67" s="10">
        <f t="shared" si="24"/>
        <v>172.28647014361297</v>
      </c>
      <c r="F67" s="10">
        <f t="shared" si="24"/>
        <v>13.097656840513983</v>
      </c>
      <c r="H67" s="10">
        <f t="shared" si="25"/>
        <v>320.88097757621563</v>
      </c>
      <c r="I67" s="4">
        <f t="shared" si="26"/>
        <v>3.1880656678256729E-2</v>
      </c>
    </row>
    <row r="68" spans="1:9" x14ac:dyDescent="0.25">
      <c r="B68" s="10">
        <f t="shared" si="24"/>
        <v>147.51640211640211</v>
      </c>
      <c r="C68" s="10">
        <f t="shared" si="24"/>
        <v>500.70370370370358</v>
      </c>
      <c r="D68" s="10">
        <f t="shared" si="24"/>
        <v>1000.7460317460317</v>
      </c>
      <c r="E68" s="10">
        <f t="shared" si="24"/>
        <v>2064.3968253968251</v>
      </c>
      <c r="F68" s="10">
        <f t="shared" si="24"/>
        <v>160.22539682539679</v>
      </c>
      <c r="H68" s="10">
        <f t="shared" si="25"/>
        <v>3873.588359788359</v>
      </c>
      <c r="I68" s="4">
        <f t="shared" si="26"/>
        <v>0.384854663383629</v>
      </c>
    </row>
    <row r="69" spans="1:9" x14ac:dyDescent="0.25">
      <c r="G69" s="7" t="s">
        <v>12</v>
      </c>
      <c r="H69" s="22">
        <f>+SUM(H64:H68)</f>
        <v>10065.068007054671</v>
      </c>
      <c r="I69" s="22">
        <f>+SUM(I64:I68)</f>
        <v>1</v>
      </c>
    </row>
    <row r="71" spans="1:9" x14ac:dyDescent="0.25">
      <c r="A71" s="20" t="s">
        <v>27</v>
      </c>
      <c r="B71" s="10">
        <f>+($B64*B$64)+($C64*B$65)+($D64*B$66)+($E64*B$67)+($F64*B$68)</f>
        <v>120845.83952162134</v>
      </c>
      <c r="C71" s="10">
        <f t="shared" ref="C71:F71" si="27">+($B64*C$64)+($C64*C$65)+($D64*C$66)+($E64*C$67)+($F64*C$68)</f>
        <v>412300.63750206947</v>
      </c>
      <c r="D71" s="10">
        <f t="shared" si="27"/>
        <v>827163.81239702925</v>
      </c>
      <c r="E71" s="10">
        <f t="shared" si="27"/>
        <v>1708371.3755649137</v>
      </c>
      <c r="F71" s="10">
        <f t="shared" si="27"/>
        <v>131049.54517023939</v>
      </c>
      <c r="H71" s="10">
        <f>+SUM(B71:F71)</f>
        <v>3199731.2101558731</v>
      </c>
      <c r="I71" s="4">
        <f>+H71/$H$76</f>
        <v>0.39728499947047691</v>
      </c>
    </row>
    <row r="72" spans="1:9" x14ac:dyDescent="0.25">
      <c r="B72" s="10">
        <f t="shared" ref="B72:F72" si="28">+($B65*B$64)+($C65*B$65)+($D65*B$66)+($E65*B$67)+($F65*B$68)</f>
        <v>38889.5184350782</v>
      </c>
      <c r="C72" s="10">
        <f t="shared" si="28"/>
        <v>132688.28603255725</v>
      </c>
      <c r="D72" s="10">
        <f t="shared" si="28"/>
        <v>266204.61726581003</v>
      </c>
      <c r="E72" s="10">
        <f t="shared" si="28"/>
        <v>549800.23680274503</v>
      </c>
      <c r="F72" s="10">
        <f t="shared" si="28"/>
        <v>42172.721961226714</v>
      </c>
      <c r="H72" s="10">
        <f t="shared" ref="H72:H75" si="29">+SUM(B72:F72)</f>
        <v>1029755.3804974172</v>
      </c>
      <c r="I72" s="4">
        <f t="shared" ref="I72:I75" si="30">+H72/$H$76</f>
        <v>0.12785647884958054</v>
      </c>
    </row>
    <row r="73" spans="1:9" x14ac:dyDescent="0.25">
      <c r="B73" s="10">
        <f t="shared" ref="B73:F73" si="31">+($B66*B$64)+($C66*B$65)+($D66*B$66)+($E66*B$67)+($F66*B$68)</f>
        <v>17584.260665979935</v>
      </c>
      <c r="C73" s="10">
        <f t="shared" si="31"/>
        <v>59994.59366281423</v>
      </c>
      <c r="D73" s="10">
        <f t="shared" si="31"/>
        <v>120365.61532313064</v>
      </c>
      <c r="E73" s="10">
        <f t="shared" si="31"/>
        <v>248599.92453850672</v>
      </c>
      <c r="F73" s="10">
        <f t="shared" si="31"/>
        <v>19068.887219867804</v>
      </c>
      <c r="H73" s="10">
        <f t="shared" si="29"/>
        <v>465613.2814102993</v>
      </c>
      <c r="I73" s="4">
        <f t="shared" si="30"/>
        <v>5.7811472310990313E-2</v>
      </c>
    </row>
    <row r="74" spans="1:9" x14ac:dyDescent="0.25">
      <c r="B74" s="10">
        <f t="shared" ref="B74:F74" si="32">+($B67*B$64)+($C67*B$65)+($D67*B$66)+($E67*B$67)+($F67*B$68)</f>
        <v>9637.5123477715715</v>
      </c>
      <c r="C74" s="10">
        <f t="shared" si="32"/>
        <v>32879.908550929555</v>
      </c>
      <c r="D74" s="10">
        <f t="shared" si="32"/>
        <v>65967.078968193964</v>
      </c>
      <c r="E74" s="10">
        <f t="shared" si="32"/>
        <v>136250.30803450092</v>
      </c>
      <c r="F74" s="10">
        <f t="shared" si="32"/>
        <v>10451.314444070798</v>
      </c>
      <c r="H74" s="10">
        <f t="shared" si="29"/>
        <v>255186.12234546681</v>
      </c>
      <c r="I74" s="4">
        <f t="shared" si="30"/>
        <v>3.1684417165763465E-2</v>
      </c>
    </row>
    <row r="75" spans="1:9" x14ac:dyDescent="0.25">
      <c r="B75" s="10">
        <f t="shared" ref="B75:F75" si="33">+($B68*B$64)+($C68*B$65)+($D68*B$66)+($E68*B$67)+($F68*B$68)</f>
        <v>117219.94534675477</v>
      </c>
      <c r="C75" s="10">
        <f t="shared" si="33"/>
        <v>399928.48514959175</v>
      </c>
      <c r="D75" s="10">
        <f t="shared" si="33"/>
        <v>802340.62623282801</v>
      </c>
      <c r="E75" s="10">
        <f t="shared" si="33"/>
        <v>1657101.8434980619</v>
      </c>
      <c r="F75" s="10">
        <f t="shared" si="33"/>
        <v>127117.62924618169</v>
      </c>
      <c r="H75" s="10">
        <f t="shared" si="29"/>
        <v>3103708.5294734184</v>
      </c>
      <c r="I75" s="4">
        <f t="shared" si="30"/>
        <v>0.38536263220318873</v>
      </c>
    </row>
    <row r="76" spans="1:9" x14ac:dyDescent="0.25">
      <c r="G76" s="7" t="s">
        <v>12</v>
      </c>
      <c r="H76" s="22">
        <f>+SUM(H71:H75)</f>
        <v>8053994.5238824748</v>
      </c>
      <c r="I76" s="22">
        <f>+SUM(I71:I75)</f>
        <v>0.99999999999999978</v>
      </c>
    </row>
    <row r="78" spans="1:9" x14ac:dyDescent="0.25">
      <c r="A78" s="20" t="s">
        <v>28</v>
      </c>
      <c r="B78" s="10">
        <f>+($B71*B$71)+($C71*B$72)+($D71*B$73)+($E71*B$74)+($F71*B$75)</f>
        <v>77009025012.430664</v>
      </c>
      <c r="C78" s="10">
        <f t="shared" ref="C78:F78" si="34">+($B71*C$71)+($C71*C$72)+($D71*C$73)+($E71*C$74)+($F71*C$75)</f>
        <v>262739179090.93857</v>
      </c>
      <c r="D78" s="10">
        <f t="shared" si="34"/>
        <v>527120363566.2168</v>
      </c>
      <c r="E78" s="10">
        <f t="shared" si="34"/>
        <v>1088693991619.5244</v>
      </c>
      <c r="F78" s="10">
        <f t="shared" si="34"/>
        <v>83511159834.900269</v>
      </c>
      <c r="H78" s="10">
        <f>+SUM(B78:F78)</f>
        <v>2039073719124.0107</v>
      </c>
      <c r="I78" s="4">
        <f>+H78/$H$83</f>
        <v>0.39728630170253293</v>
      </c>
    </row>
    <row r="79" spans="1:9" x14ac:dyDescent="0.25">
      <c r="B79" s="10">
        <f t="shared" ref="B79:F79" si="35">+($B72*B$71)+($C72*B$72)+($D72*B$73)+($E72*B$74)+($F72*B$75)</f>
        <v>24783022164.563156</v>
      </c>
      <c r="C79" s="10">
        <f t="shared" si="35"/>
        <v>84554646653.158203</v>
      </c>
      <c r="D79" s="10">
        <f t="shared" si="35"/>
        <v>169637723075.26678</v>
      </c>
      <c r="E79" s="10">
        <f t="shared" si="35"/>
        <v>350363185878.81995</v>
      </c>
      <c r="F79" s="10">
        <f t="shared" si="35"/>
        <v>26875537312.038799</v>
      </c>
      <c r="H79" s="10">
        <f t="shared" ref="H79:H82" si="36">+SUM(B79:F79)</f>
        <v>656214115083.84692</v>
      </c>
      <c r="I79" s="4">
        <f t="shared" ref="I79:I82" si="37">+H79/$H$83</f>
        <v>0.12785456281524785</v>
      </c>
    </row>
    <row r="80" spans="1:9" x14ac:dyDescent="0.25">
      <c r="B80" s="10">
        <f t="shared" ref="B80:F80" si="38">+($B73*B$71)+($C73*B$72)+($D73*B$73)+($E73*B$74)+($F73*B$75)</f>
        <v>11205824713.996679</v>
      </c>
      <c r="C80" s="10">
        <f t="shared" si="38"/>
        <v>38232001833.134689</v>
      </c>
      <c r="D80" s="10">
        <f t="shared" si="38"/>
        <v>76702937053.868851</v>
      </c>
      <c r="E80" s="10">
        <f t="shared" si="38"/>
        <v>158419276732.51788</v>
      </c>
      <c r="F80" s="10">
        <f t="shared" si="38"/>
        <v>12151970741.773624</v>
      </c>
      <c r="H80" s="10">
        <f t="shared" si="36"/>
        <v>296712011075.29169</v>
      </c>
      <c r="I80" s="4">
        <f t="shared" si="37"/>
        <v>5.7810375586354427E-2</v>
      </c>
    </row>
    <row r="81" spans="1:9" x14ac:dyDescent="0.25">
      <c r="B81" s="10">
        <f t="shared" ref="B81:F81" si="39">+($B74*B$71)+($C74*B$72)+($D74*B$73)+($E74*B$74)+($F74*B$75)</f>
        <v>6141535926.2574234</v>
      </c>
      <c r="C81" s="10">
        <f t="shared" si="39"/>
        <v>20953675314.919582</v>
      </c>
      <c r="D81" s="10">
        <f t="shared" si="39"/>
        <v>42038301983.782066</v>
      </c>
      <c r="E81" s="10">
        <f t="shared" si="39"/>
        <v>86824281459.202789</v>
      </c>
      <c r="F81" s="10">
        <f t="shared" si="39"/>
        <v>6660086767.2522774</v>
      </c>
      <c r="H81" s="10">
        <f t="shared" si="36"/>
        <v>162617881451.41415</v>
      </c>
      <c r="I81" s="4">
        <f t="shared" si="37"/>
        <v>3.1683923983036787E-2</v>
      </c>
    </row>
    <row r="82" spans="1:9" x14ac:dyDescent="0.25">
      <c r="B82" s="10">
        <f t="shared" ref="B82:F82" si="40">+($B75*B$71)+($C75*B$72)+($D75*B$73)+($E75*B$74)+($F75*B$75)</f>
        <v>74698196645.702789</v>
      </c>
      <c r="C82" s="10">
        <f t="shared" si="40"/>
        <v>254855101248.55347</v>
      </c>
      <c r="D82" s="10">
        <f t="shared" si="40"/>
        <v>511302935803.18604</v>
      </c>
      <c r="E82" s="10">
        <f t="shared" si="40"/>
        <v>1056025288636.8484</v>
      </c>
      <c r="F82" s="10">
        <f t="shared" si="40"/>
        <v>81005220342.130096</v>
      </c>
      <c r="H82" s="10">
        <f t="shared" si="36"/>
        <v>1977886742676.4207</v>
      </c>
      <c r="I82" s="4">
        <f t="shared" si="37"/>
        <v>0.38536483591282816</v>
      </c>
    </row>
    <row r="83" spans="1:9" x14ac:dyDescent="0.25">
      <c r="G83" s="7" t="s">
        <v>12</v>
      </c>
      <c r="H83" s="22">
        <f>+SUM(H78:H82)</f>
        <v>5132504469410.9834</v>
      </c>
      <c r="I83" s="22">
        <f>+SUM(I78:I82)</f>
        <v>1</v>
      </c>
    </row>
    <row r="85" spans="1:9" x14ac:dyDescent="0.25">
      <c r="A85" s="20" t="s">
        <v>29</v>
      </c>
      <c r="B85" s="23">
        <f>+($B78*B$78)+($C78*B$79)+($D78*B$80)+($E78*B$81)+($F78*B$82)</f>
        <v>3.1273065531266262E+22</v>
      </c>
      <c r="C85" s="23">
        <f t="shared" ref="C85:F85" si="41">+($B78*C$78)+($C78*C$79)+($D78*C$80)+($E78*C$81)+($F78*C$82)</f>
        <v>1.0669735868328791E+23</v>
      </c>
      <c r="D85" s="23">
        <f t="shared" si="41"/>
        <v>2.1406152941606018E+23</v>
      </c>
      <c r="E85" s="23">
        <f t="shared" si="41"/>
        <v>4.421143956405051E+23</v>
      </c>
      <c r="F85" s="23">
        <f t="shared" si="41"/>
        <v>3.3913557193610832E+22</v>
      </c>
      <c r="H85" s="10">
        <f>+SUM(B85:F85)</f>
        <v>8.2805990646473022E+23</v>
      </c>
      <c r="I85" s="4">
        <f>+H85/$H$90</f>
        <v>0.39728630171708479</v>
      </c>
    </row>
    <row r="86" spans="1:9" x14ac:dyDescent="0.25">
      <c r="B86" s="23">
        <f t="shared" ref="B86:F86" si="42">+($B79*B$78)+($C79*B$79)+($D79*B$80)+($E79*B$81)+($F79*B$82)</f>
        <v>1.0064288909945819E+22</v>
      </c>
      <c r="C86" s="23">
        <f t="shared" si="42"/>
        <v>3.4337313131107222E+22</v>
      </c>
      <c r="D86" s="23">
        <f t="shared" si="42"/>
        <v>6.8889219523240757E+22</v>
      </c>
      <c r="E86" s="23">
        <f t="shared" si="42"/>
        <v>1.4228112701402854E+23</v>
      </c>
      <c r="F86" s="23">
        <f t="shared" si="42"/>
        <v>1.0914051173500378E+22</v>
      </c>
      <c r="H86" s="10">
        <f t="shared" ref="H86:H89" si="43">+SUM(B86:F86)</f>
        <v>2.6648599975182273E+23</v>
      </c>
      <c r="I86" s="4">
        <f t="shared" ref="I86:I89" si="44">+H86/$H$90</f>
        <v>0.12785456278493426</v>
      </c>
    </row>
    <row r="87" spans="1:9" x14ac:dyDescent="0.25">
      <c r="B87" s="23">
        <f t="shared" ref="B87:F87" si="45">+($B80*B$78)+($C80*B$79)+($D80*B$80)+($E80*B$81)+($F80*B$82)</f>
        <v>4.5506418317519634E+21</v>
      </c>
      <c r="C87" s="23">
        <f t="shared" si="45"/>
        <v>1.5525867244328118E+22</v>
      </c>
      <c r="D87" s="23">
        <f t="shared" si="45"/>
        <v>3.1148764400970591E+22</v>
      </c>
      <c r="E87" s="23">
        <f t="shared" si="45"/>
        <v>6.4333452095060955E+22</v>
      </c>
      <c r="F87" s="23">
        <f t="shared" si="45"/>
        <v>4.934868053611927E+21</v>
      </c>
      <c r="H87" s="10">
        <f t="shared" si="43"/>
        <v>1.2049359362572354E+23</v>
      </c>
      <c r="I87" s="4">
        <f t="shared" si="44"/>
        <v>5.7810375576013921E-2</v>
      </c>
    </row>
    <row r="88" spans="1:9" x14ac:dyDescent="0.25">
      <c r="B88" s="23">
        <f t="shared" ref="B88:F88" si="46">+($B81*B$78)+($C81*B$79)+($D81*B$80)+($E81*B$81)+($F81*B$82)</f>
        <v>2.4940538516937659E+21</v>
      </c>
      <c r="C88" s="23">
        <f t="shared" si="46"/>
        <v>8.509206049005795E+21</v>
      </c>
      <c r="D88" s="23">
        <f t="shared" si="46"/>
        <v>1.7071590932005641E+22</v>
      </c>
      <c r="E88" s="23">
        <f t="shared" si="46"/>
        <v>3.5259002998412349E+22</v>
      </c>
      <c r="F88" s="23">
        <f t="shared" si="46"/>
        <v>2.7046353309622967E+21</v>
      </c>
      <c r="H88" s="10">
        <f t="shared" si="43"/>
        <v>6.6038489162079848E+22</v>
      </c>
      <c r="I88" s="4">
        <f t="shared" si="44"/>
        <v>3.1683923983468427E-2</v>
      </c>
    </row>
    <row r="89" spans="1:9" x14ac:dyDescent="0.25">
      <c r="B89" s="23">
        <f t="shared" ref="B89:F89" si="47">+($B82*B$78)+($C82*B$79)+($D82*B$80)+($E82*B$81)+($F82*B$82)</f>
        <v>3.0334647118874165E+22</v>
      </c>
      <c r="C89" s="23">
        <f t="shared" si="47"/>
        <v>1.03495665333402E+23</v>
      </c>
      <c r="D89" s="23">
        <f t="shared" si="47"/>
        <v>2.0763813352645646E+23</v>
      </c>
      <c r="E89" s="23">
        <f t="shared" si="47"/>
        <v>4.2884776244658751E+23</v>
      </c>
      <c r="F89" s="23">
        <f t="shared" si="47"/>
        <v>3.2895904911701381E+22</v>
      </c>
      <c r="H89" s="10">
        <f t="shared" si="43"/>
        <v>8.0321211333702162E+23</v>
      </c>
      <c r="I89" s="4">
        <f t="shared" si="44"/>
        <v>0.38536483593849863</v>
      </c>
    </row>
    <row r="90" spans="1:9" x14ac:dyDescent="0.25">
      <c r="G90" s="7" t="s">
        <v>12</v>
      </c>
      <c r="H90" s="22">
        <f>+SUM(H85:H89)</f>
        <v>2.0842901023413779E+24</v>
      </c>
      <c r="I90" s="22">
        <f>+SUM(I85:I89)</f>
        <v>1</v>
      </c>
    </row>
    <row r="92" spans="1:9" x14ac:dyDescent="0.25">
      <c r="A92" s="20" t="s">
        <v>30</v>
      </c>
      <c r="B92" s="23">
        <f>+($B85*B$85)+($C85*B$86)+($D85*B$87)+($E85*B$88)+($F85*B$89)</f>
        <v>5.1573679231195306E+45</v>
      </c>
      <c r="C92" s="23">
        <f t="shared" ref="C92:F92" si="48">+($B85*C$85)+($C85*C$86)+($D85*C$87)+($E85*C$88)+($F85*C$89)</f>
        <v>1.7595893648629054E+46</v>
      </c>
      <c r="D92" s="23">
        <f t="shared" si="48"/>
        <v>3.530175397357649E+46</v>
      </c>
      <c r="E92" s="23">
        <f t="shared" si="48"/>
        <v>7.2910875978757735E+46</v>
      </c>
      <c r="F92" s="23">
        <f t="shared" si="48"/>
        <v>5.592822099718414E+45</v>
      </c>
      <c r="H92" s="10">
        <f>+SUM(B92:F92)</f>
        <v>1.3655871362380123E+47</v>
      </c>
      <c r="I92" s="4">
        <f>+H92/$H$97</f>
        <v>0.39728630171708479</v>
      </c>
    </row>
    <row r="93" spans="1:9" x14ac:dyDescent="0.25">
      <c r="B93" s="23">
        <f t="shared" ref="B93:F93" si="49">+($B86*B$85)+($C86*B$86)+($D86*B$87)+($E86*B$88)+($F86*B$89)</f>
        <v>1.659742654306411E+45</v>
      </c>
      <c r="C93" s="23">
        <f t="shared" si="49"/>
        <v>5.6627054079949985E+45</v>
      </c>
      <c r="D93" s="23">
        <f t="shared" si="49"/>
        <v>1.1360800259977451E+46</v>
      </c>
      <c r="E93" s="23">
        <f t="shared" si="49"/>
        <v>2.3464157032952526E+46</v>
      </c>
      <c r="F93" s="23">
        <f t="shared" si="49"/>
        <v>1.7998803915535682E+45</v>
      </c>
      <c r="H93" s="10">
        <f t="shared" ref="H93:H96" si="50">+SUM(B93:F93)</f>
        <v>4.3947285746784953E+46</v>
      </c>
      <c r="I93" s="4">
        <f t="shared" ref="I93:I96" si="51">+H93/$H$97</f>
        <v>0.12785456278493423</v>
      </c>
    </row>
    <row r="94" spans="1:9" x14ac:dyDescent="0.25">
      <c r="B94" s="23">
        <f t="shared" ref="B94:F94" si="52">+($B87*B$85)+($C87*B$86)+($D87*B$87)+($E87*B$88)+($F87*B$89)</f>
        <v>7.504647790034926E+44</v>
      </c>
      <c r="C94" s="23">
        <f t="shared" si="52"/>
        <v>2.5604336621382662E+45</v>
      </c>
      <c r="D94" s="23">
        <f t="shared" si="52"/>
        <v>5.1368689201818923E+45</v>
      </c>
      <c r="E94" s="23">
        <f t="shared" si="52"/>
        <v>1.0609490198103389E+46</v>
      </c>
      <c r="F94" s="23">
        <f t="shared" si="52"/>
        <v>8.1382908174064592E+44</v>
      </c>
      <c r="H94" s="10">
        <f t="shared" si="50"/>
        <v>1.9871086641167684E+46</v>
      </c>
      <c r="I94" s="4">
        <f t="shared" si="51"/>
        <v>5.7810375576013914E-2</v>
      </c>
    </row>
    <row r="95" spans="1:9" x14ac:dyDescent="0.25">
      <c r="B95" s="23">
        <f t="shared" ref="B95:F95" si="53">+($B88*B$85)+($C88*B$86)+($D88*B$87)+($E88*B$88)+($F88*B$89)</f>
        <v>4.1130452402877448E+44</v>
      </c>
      <c r="C95" s="23">
        <f t="shared" si="53"/>
        <v>1.403287640109397E+45</v>
      </c>
      <c r="D95" s="23">
        <f t="shared" si="53"/>
        <v>2.8153452171587984E+45</v>
      </c>
      <c r="E95" s="23">
        <f t="shared" si="53"/>
        <v>5.8147050177534752E+45</v>
      </c>
      <c r="F95" s="23">
        <f t="shared" si="53"/>
        <v>4.4603236883493115E+44</v>
      </c>
      <c r="H95" s="10">
        <f t="shared" si="50"/>
        <v>1.0890674767885376E+46</v>
      </c>
      <c r="I95" s="4">
        <f t="shared" si="51"/>
        <v>3.1683923983468421E-2</v>
      </c>
    </row>
    <row r="96" spans="1:9" x14ac:dyDescent="0.25">
      <c r="B96" s="23">
        <f t="shared" ref="B96:F96" si="54">+($B89*B$85)+($C89*B$86)+($D89*B$87)+($E89*B$88)+($F89*B$89)</f>
        <v>5.0026095412238692E+45</v>
      </c>
      <c r="C96" s="23">
        <f t="shared" si="54"/>
        <v>1.7067889428324588E+46</v>
      </c>
      <c r="D96" s="23">
        <f t="shared" si="54"/>
        <v>3.4242445736415678E+46</v>
      </c>
      <c r="E96" s="23">
        <f t="shared" si="54"/>
        <v>7.072302175596986E+46</v>
      </c>
      <c r="F96" s="23">
        <f t="shared" si="54"/>
        <v>5.4249969394263424E+45</v>
      </c>
      <c r="H96" s="10">
        <f t="shared" si="50"/>
        <v>1.3246096340136034E+47</v>
      </c>
      <c r="I96" s="4">
        <f t="shared" si="51"/>
        <v>0.38536483593849857</v>
      </c>
    </row>
    <row r="97" spans="7:9" x14ac:dyDescent="0.25">
      <c r="G97" s="7" t="s">
        <v>12</v>
      </c>
      <c r="H97" s="22">
        <f>+SUM(H92:H96)</f>
        <v>3.4372872418099962E+47</v>
      </c>
      <c r="I97" s="22">
        <f>+SUM(I92:I96)</f>
        <v>0.99999999999999989</v>
      </c>
    </row>
  </sheetData>
  <mergeCells count="1">
    <mergeCell ref="D6:F10"/>
  </mergeCells>
  <conditionalFormatting sqref="G44">
    <cfRule type="cellIs" dxfId="15" priority="2" operator="lessThan">
      <formula>0.1</formula>
    </cfRule>
    <cfRule type="cellIs" dxfId="14" priority="3" operator="lessThan">
      <formula>0.1</formula>
    </cfRule>
  </conditionalFormatting>
  <conditionalFormatting sqref="G16:G20">
    <cfRule type="dataBar" priority="1">
      <dataBar>
        <cfvo type="min"/>
        <cfvo type="max"/>
        <color rgb="FFFFB628"/>
      </dataBar>
      <extLst>
        <ext xmlns:x14="http://schemas.microsoft.com/office/spreadsheetml/2009/9/main" uri="{B025F937-C7B1-47D3-B67F-A62EFF666E3E}">
          <x14:id>{F82FA827-9AB6-4BC1-8D6D-36F0877E1F5C}</x14:id>
        </ext>
      </extLst>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82FA827-9AB6-4BC1-8D6D-36F0877E1F5C}">
            <x14:dataBar minLength="0" maxLength="100" border="1" negativeBarBorderColorSameAsPositive="0">
              <x14:cfvo type="autoMin"/>
              <x14:cfvo type="autoMax"/>
              <x14:borderColor rgb="FFFFB628"/>
              <x14:negativeFillColor rgb="FFFF0000"/>
              <x14:negativeBorderColor rgb="FFFF0000"/>
              <x14:axisColor rgb="FF000000"/>
            </x14:dataBar>
          </x14:cfRule>
          <xm:sqref>G16:G20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7BF6-204E-42DB-9D9F-D9E5285FB97A}">
  <sheetPr>
    <tabColor theme="5" tint="0.39997558519241921"/>
  </sheetPr>
  <dimension ref="A1:J87"/>
  <sheetViews>
    <sheetView topLeftCell="A7" zoomScaleNormal="100" workbookViewId="0">
      <selection activeCell="E27" sqref="E27"/>
    </sheetView>
  </sheetViews>
  <sheetFormatPr baseColWidth="10" defaultRowHeight="15" x14ac:dyDescent="0.25"/>
  <cols>
    <col min="1" max="1" width="39.28515625" customWidth="1"/>
    <col min="2" max="2" width="36.7109375" customWidth="1"/>
    <col min="3" max="3" width="38.28515625" customWidth="1"/>
    <col min="4" max="4" width="25.85546875" customWidth="1"/>
    <col min="5" max="5" width="38" customWidth="1"/>
    <col min="6" max="6" width="64.5703125" customWidth="1"/>
    <col min="7" max="7" width="55.140625" customWidth="1"/>
  </cols>
  <sheetData>
    <row r="1" spans="1:6" x14ac:dyDescent="0.25">
      <c r="A1" s="32" t="s">
        <v>35</v>
      </c>
      <c r="B1" s="57" t="s">
        <v>40</v>
      </c>
      <c r="C1" s="57"/>
      <c r="D1" s="57"/>
      <c r="E1" s="57"/>
    </row>
    <row r="2" spans="1:6" x14ac:dyDescent="0.25">
      <c r="A2" s="56" t="s">
        <v>36</v>
      </c>
      <c r="B2" s="55" t="s">
        <v>48</v>
      </c>
      <c r="C2" s="55"/>
      <c r="D2" s="55"/>
      <c r="E2" s="55"/>
    </row>
    <row r="3" spans="1:6" x14ac:dyDescent="0.25">
      <c r="A3" s="56"/>
      <c r="B3" s="55"/>
      <c r="C3" s="55"/>
      <c r="D3" s="55"/>
      <c r="E3" s="55"/>
    </row>
    <row r="4" spans="1:6" x14ac:dyDescent="0.25">
      <c r="A4" s="32" t="s">
        <v>37</v>
      </c>
      <c r="B4" s="57" t="s">
        <v>41</v>
      </c>
      <c r="C4" s="57"/>
      <c r="D4" s="57"/>
      <c r="E4" s="57"/>
    </row>
    <row r="5" spans="1:6" x14ac:dyDescent="0.25">
      <c r="A5" s="32" t="s">
        <v>38</v>
      </c>
      <c r="B5" s="58" t="s">
        <v>46</v>
      </c>
      <c r="C5" s="58"/>
      <c r="D5" s="58"/>
      <c r="E5" s="58"/>
    </row>
    <row r="6" spans="1:6" ht="35.25" customHeight="1" x14ac:dyDescent="0.25">
      <c r="A6" s="41" t="s">
        <v>39</v>
      </c>
      <c r="B6" s="55" t="s">
        <v>84</v>
      </c>
      <c r="C6" s="55"/>
      <c r="D6" s="55"/>
      <c r="E6" s="55"/>
    </row>
    <row r="9" spans="1:6" x14ac:dyDescent="0.25">
      <c r="A9" t="s">
        <v>0</v>
      </c>
      <c r="B9" t="s">
        <v>51</v>
      </c>
      <c r="C9" t="s">
        <v>1</v>
      </c>
      <c r="E9" s="39" t="s">
        <v>31</v>
      </c>
      <c r="F9" s="39" t="s">
        <v>58</v>
      </c>
    </row>
    <row r="10" spans="1:6" x14ac:dyDescent="0.25">
      <c r="A10" s="34">
        <v>1</v>
      </c>
      <c r="B10" s="1" t="s">
        <v>88</v>
      </c>
      <c r="C10" t="s">
        <v>2</v>
      </c>
      <c r="E10" s="7">
        <v>1</v>
      </c>
      <c r="F10" s="40" t="s">
        <v>86</v>
      </c>
    </row>
    <row r="11" spans="1:6" x14ac:dyDescent="0.25">
      <c r="A11" s="35">
        <v>3</v>
      </c>
      <c r="B11" s="1" t="s">
        <v>50</v>
      </c>
      <c r="C11" t="s">
        <v>3</v>
      </c>
      <c r="E11" s="7">
        <v>4</v>
      </c>
      <c r="F11" s="40" t="s">
        <v>43</v>
      </c>
    </row>
    <row r="12" spans="1:6" x14ac:dyDescent="0.25">
      <c r="A12" s="36">
        <v>5</v>
      </c>
      <c r="B12" s="1" t="s">
        <v>42</v>
      </c>
      <c r="C12" t="s">
        <v>4</v>
      </c>
      <c r="E12" s="7">
        <v>6</v>
      </c>
      <c r="F12" s="40" t="s">
        <v>45</v>
      </c>
    </row>
    <row r="13" spans="1:6" x14ac:dyDescent="0.25">
      <c r="A13" s="37">
        <v>7</v>
      </c>
      <c r="B13" s="1" t="s">
        <v>44</v>
      </c>
      <c r="C13" t="s">
        <v>5</v>
      </c>
    </row>
    <row r="14" spans="1:6" x14ac:dyDescent="0.25">
      <c r="A14" s="38">
        <v>9</v>
      </c>
      <c r="B14" s="1" t="s">
        <v>45</v>
      </c>
      <c r="C14" t="s">
        <v>6</v>
      </c>
    </row>
    <row r="16" spans="1:6" x14ac:dyDescent="0.25">
      <c r="E16" s="19"/>
    </row>
    <row r="18" spans="1:7" x14ac:dyDescent="0.25">
      <c r="A18" s="2" t="s">
        <v>31</v>
      </c>
      <c r="B18" s="3">
        <v>1</v>
      </c>
      <c r="C18" s="3">
        <v>4</v>
      </c>
      <c r="D18" s="3">
        <v>6</v>
      </c>
      <c r="E18" s="3" t="s">
        <v>13</v>
      </c>
    </row>
    <row r="19" spans="1:7" x14ac:dyDescent="0.25">
      <c r="A19" s="3">
        <v>1</v>
      </c>
      <c r="B19" s="24">
        <v>1</v>
      </c>
      <c r="C19" s="13">
        <v>0.14285714285714285</v>
      </c>
      <c r="D19" s="13">
        <v>0.1111111111111111</v>
      </c>
      <c r="E19" s="42">
        <f>+G84</f>
        <v>5.4900399468127456E-2</v>
      </c>
    </row>
    <row r="20" spans="1:7" x14ac:dyDescent="0.25">
      <c r="A20" s="3">
        <v>4</v>
      </c>
      <c r="B20" s="5">
        <f>1/C19</f>
        <v>7</v>
      </c>
      <c r="C20" s="24">
        <v>1</v>
      </c>
      <c r="D20" s="13">
        <v>0.33333333333333331</v>
      </c>
      <c r="E20" s="42">
        <f>+G85</f>
        <v>0.28974410987174126</v>
      </c>
    </row>
    <row r="21" spans="1:7" x14ac:dyDescent="0.25">
      <c r="A21" s="3">
        <v>6</v>
      </c>
      <c r="B21" s="5">
        <f>1/D19</f>
        <v>9</v>
      </c>
      <c r="C21" s="5">
        <f>1/D20</f>
        <v>3</v>
      </c>
      <c r="D21" s="24">
        <v>1</v>
      </c>
      <c r="E21" s="42">
        <f>+G86</f>
        <v>0.65535549066013121</v>
      </c>
    </row>
    <row r="22" spans="1:7" x14ac:dyDescent="0.25">
      <c r="A22" s="3" t="s">
        <v>12</v>
      </c>
      <c r="B22" s="22">
        <f>+SUM(B19:B21)</f>
        <v>17</v>
      </c>
      <c r="C22" s="22">
        <f>+SUM(C19:C21)</f>
        <v>4.1428571428571423</v>
      </c>
      <c r="D22" s="22">
        <f>+SUM(D19:D21)</f>
        <v>1.4444444444444444</v>
      </c>
      <c r="E22" s="22">
        <f>+SUM(E19:E21)</f>
        <v>1</v>
      </c>
    </row>
    <row r="25" spans="1:7" x14ac:dyDescent="0.25">
      <c r="A25" t="s">
        <v>14</v>
      </c>
    </row>
    <row r="27" spans="1:7" x14ac:dyDescent="0.25">
      <c r="A27" s="2" t="s">
        <v>31</v>
      </c>
      <c r="B27" s="3">
        <v>1</v>
      </c>
      <c r="C27" s="3">
        <v>4</v>
      </c>
      <c r="D27" s="3">
        <v>6</v>
      </c>
      <c r="E27" s="26"/>
      <c r="F27" s="11" t="s">
        <v>15</v>
      </c>
      <c r="G27" s="11" t="s">
        <v>16</v>
      </c>
    </row>
    <row r="28" spans="1:7" x14ac:dyDescent="0.25">
      <c r="A28" s="3">
        <v>1</v>
      </c>
      <c r="B28" s="10">
        <f t="shared" ref="B28:D30" si="0">+B19/B$22</f>
        <v>5.8823529411764705E-2</v>
      </c>
      <c r="C28" s="10">
        <f t="shared" si="0"/>
        <v>3.4482758620689655E-2</v>
      </c>
      <c r="D28" s="10">
        <f t="shared" si="0"/>
        <v>7.6923076923076913E-2</v>
      </c>
      <c r="F28" s="10">
        <f>+SUM(B28:D28)</f>
        <v>0.17022936495553126</v>
      </c>
      <c r="G28" s="10">
        <f>+AVERAGE(B28:D28)</f>
        <v>5.6743121651843753E-2</v>
      </c>
    </row>
    <row r="29" spans="1:7" x14ac:dyDescent="0.25">
      <c r="A29" s="3">
        <v>4</v>
      </c>
      <c r="B29" s="10">
        <f t="shared" si="0"/>
        <v>0.41176470588235292</v>
      </c>
      <c r="C29" s="10">
        <f t="shared" si="0"/>
        <v>0.24137931034482762</v>
      </c>
      <c r="D29" s="10">
        <f t="shared" si="0"/>
        <v>0.23076923076923075</v>
      </c>
      <c r="F29" s="10">
        <f>+SUM(B29:D29)</f>
        <v>0.88391324699641127</v>
      </c>
      <c r="G29" s="10">
        <f>+AVERAGE(B29:D29)</f>
        <v>0.29463774899880374</v>
      </c>
    </row>
    <row r="30" spans="1:7" x14ac:dyDescent="0.25">
      <c r="A30" s="3">
        <v>6</v>
      </c>
      <c r="B30" s="10">
        <f t="shared" si="0"/>
        <v>0.52941176470588236</v>
      </c>
      <c r="C30" s="10">
        <f t="shared" si="0"/>
        <v>0.72413793103448287</v>
      </c>
      <c r="D30" s="10">
        <f t="shared" si="0"/>
        <v>0.69230769230769229</v>
      </c>
      <c r="F30" s="10">
        <f>+SUM(B30:D30)</f>
        <v>1.9458573880480576</v>
      </c>
      <c r="G30" s="10">
        <f>+AVERAGE(B30:D30)</f>
        <v>0.64861912934935251</v>
      </c>
    </row>
    <row r="31" spans="1:7" x14ac:dyDescent="0.25">
      <c r="A31" s="3" t="s">
        <v>12</v>
      </c>
      <c r="B31" s="22">
        <f>+SUM(B28:B30)</f>
        <v>1</v>
      </c>
      <c r="C31" s="22">
        <f>+SUM(C28:C30)</f>
        <v>1.0000000000000002</v>
      </c>
      <c r="D31" s="22">
        <f>+SUM(D28:D30)</f>
        <v>1</v>
      </c>
    </row>
    <row r="33" spans="1:10" x14ac:dyDescent="0.25">
      <c r="A33" s="2" t="s">
        <v>31</v>
      </c>
      <c r="B33" s="3">
        <v>1</v>
      </c>
      <c r="C33" s="3">
        <v>4</v>
      </c>
      <c r="D33" s="3">
        <v>6</v>
      </c>
      <c r="F33" s="11" t="s">
        <v>16</v>
      </c>
      <c r="G33" s="11" t="s">
        <v>17</v>
      </c>
      <c r="J33" s="11" t="s">
        <v>18</v>
      </c>
    </row>
    <row r="34" spans="1:10" x14ac:dyDescent="0.25">
      <c r="A34" s="3">
        <v>1</v>
      </c>
      <c r="B34" s="13">
        <f t="shared" ref="B34:D36" si="1">+B19</f>
        <v>1</v>
      </c>
      <c r="C34" s="13">
        <f t="shared" si="1"/>
        <v>0.14285714285714285</v>
      </c>
      <c r="D34" s="13">
        <f t="shared" si="1"/>
        <v>0.1111111111111111</v>
      </c>
      <c r="F34" s="10">
        <f>+G28</f>
        <v>5.6743121651843753E-2</v>
      </c>
      <c r="G34" s="14">
        <f>+(B34*$F$34)+C34*$F$35+D34*$F$36</f>
        <v>0.17090302080160091</v>
      </c>
      <c r="J34" s="15">
        <f>+G34/F34</f>
        <v>3.0118720265374712</v>
      </c>
    </row>
    <row r="35" spans="1:10" x14ac:dyDescent="0.25">
      <c r="A35" s="3">
        <v>4</v>
      </c>
      <c r="B35" s="13">
        <f t="shared" si="1"/>
        <v>7</v>
      </c>
      <c r="C35" s="13">
        <f t="shared" si="1"/>
        <v>1</v>
      </c>
      <c r="D35" s="13">
        <f t="shared" si="1"/>
        <v>0.33333333333333331</v>
      </c>
      <c r="F35" s="10">
        <f>+G29</f>
        <v>0.29463774899880374</v>
      </c>
      <c r="G35" s="14">
        <f t="shared" ref="G35:G36" si="2">+(B35*$F$34)+C35*$F$35+D35*$F$36</f>
        <v>0.90804597701149414</v>
      </c>
      <c r="J35" s="15">
        <f t="shared" ref="J35:J36" si="3">+G35/F35</f>
        <v>3.0819064430714915</v>
      </c>
    </row>
    <row r="36" spans="1:10" x14ac:dyDescent="0.25">
      <c r="A36" s="3">
        <v>6</v>
      </c>
      <c r="B36" s="13">
        <f t="shared" si="1"/>
        <v>9</v>
      </c>
      <c r="C36" s="13">
        <f t="shared" si="1"/>
        <v>3</v>
      </c>
      <c r="D36" s="13">
        <f t="shared" si="1"/>
        <v>1</v>
      </c>
      <c r="F36" s="10">
        <f>+G30</f>
        <v>0.64861912934935251</v>
      </c>
      <c r="G36" s="14">
        <f t="shared" si="2"/>
        <v>2.0432204712123574</v>
      </c>
      <c r="J36" s="15">
        <f t="shared" si="3"/>
        <v>3.1501082511426506</v>
      </c>
    </row>
    <row r="37" spans="1:10" x14ac:dyDescent="0.25">
      <c r="A37" s="3" t="s">
        <v>12</v>
      </c>
      <c r="B37" s="22">
        <f>+SUM(B34:B36)</f>
        <v>17</v>
      </c>
      <c r="C37" s="22">
        <f>+SUM(C34:C36)</f>
        <v>4.1428571428571423</v>
      </c>
      <c r="D37" s="22">
        <f>+SUM(D34:D36)</f>
        <v>1.4444444444444444</v>
      </c>
      <c r="I37" s="16" t="s">
        <v>19</v>
      </c>
      <c r="J37" s="17">
        <f>+AVERAGE(J34:J36)</f>
        <v>3.081295573583871</v>
      </c>
    </row>
    <row r="40" spans="1:10" x14ac:dyDescent="0.25">
      <c r="B40" s="4" t="s">
        <v>22</v>
      </c>
      <c r="C40" s="4" t="s">
        <v>23</v>
      </c>
      <c r="E40" s="18" t="s">
        <v>20</v>
      </c>
      <c r="F40" s="18">
        <f>+(J37-3)/2</f>
        <v>4.0647786791935481E-2</v>
      </c>
    </row>
    <row r="41" spans="1:10" x14ac:dyDescent="0.25">
      <c r="B41" s="4">
        <v>1</v>
      </c>
      <c r="C41" s="4">
        <v>0</v>
      </c>
      <c r="E41" s="18" t="s">
        <v>21</v>
      </c>
      <c r="F41" s="18">
        <f>+F40/C43</f>
        <v>7.0082391020578422E-2</v>
      </c>
      <c r="G41" s="19"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20" t="s">
        <v>24</v>
      </c>
    </row>
    <row r="53" spans="1:7" x14ac:dyDescent="0.25">
      <c r="A53" s="21"/>
    </row>
    <row r="54" spans="1:7" x14ac:dyDescent="0.25">
      <c r="A54" s="20" t="s">
        <v>25</v>
      </c>
      <c r="B54" s="10">
        <f>+($B34*B$34)+($C34*B$35)+($D34*B$36)</f>
        <v>3</v>
      </c>
      <c r="C54" s="10">
        <f t="shared" ref="C54:D54" si="4">+($B34*C$34)+($C34*C$35)+($D34*C$36)</f>
        <v>0.61904761904761907</v>
      </c>
      <c r="D54" s="10">
        <f t="shared" si="4"/>
        <v>0.26984126984126983</v>
      </c>
      <c r="F54" s="10">
        <f>+SUM(B54:D54)</f>
        <v>3.8888888888888888</v>
      </c>
      <c r="G54" s="4">
        <f>+F54/$F$57</f>
        <v>5.211657094235269E-2</v>
      </c>
    </row>
    <row r="55" spans="1:7" x14ac:dyDescent="0.25">
      <c r="B55" s="10">
        <f t="shared" ref="B55:D56" si="5">+($B35*B$34)+($C35*B$35)+($D35*B$36)</f>
        <v>17</v>
      </c>
      <c r="C55" s="10">
        <f t="shared" si="5"/>
        <v>3</v>
      </c>
      <c r="D55" s="10">
        <f t="shared" si="5"/>
        <v>1.4444444444444442</v>
      </c>
      <c r="F55" s="10">
        <f>+SUM(B55:D55)</f>
        <v>21.444444444444443</v>
      </c>
      <c r="G55" s="4">
        <f>+F55/$F$57</f>
        <v>0.28738566262497339</v>
      </c>
    </row>
    <row r="56" spans="1:7" x14ac:dyDescent="0.25">
      <c r="B56" s="10">
        <f t="shared" si="5"/>
        <v>39</v>
      </c>
      <c r="C56" s="10">
        <f t="shared" si="5"/>
        <v>7.2857142857142856</v>
      </c>
      <c r="D56" s="10">
        <f t="shared" si="5"/>
        <v>3</v>
      </c>
      <c r="F56" s="10">
        <f>+SUM(B56:D56)</f>
        <v>49.285714285714285</v>
      </c>
      <c r="G56" s="4">
        <f>+F56/$F$57</f>
        <v>0.66049776643267388</v>
      </c>
    </row>
    <row r="57" spans="1:7" x14ac:dyDescent="0.25">
      <c r="E57" s="7" t="s">
        <v>12</v>
      </c>
      <c r="F57" s="22">
        <f>+SUM(F54:F56)</f>
        <v>74.61904761904762</v>
      </c>
      <c r="G57" s="22">
        <f>+SUM(G54:G56)</f>
        <v>1</v>
      </c>
    </row>
    <row r="60" spans="1:7" x14ac:dyDescent="0.25">
      <c r="A60" s="20" t="s">
        <v>26</v>
      </c>
      <c r="B60" s="10">
        <f>+($B54*B$54)+($C54*B$55)+($D54*B$56)</f>
        <v>30.047619047619051</v>
      </c>
      <c r="C60" s="10">
        <f t="shared" ref="C60:D60" si="6">+($B54*C$54)+($C54*C$55)+($D54*C$56)</f>
        <v>5.6802721088435373</v>
      </c>
      <c r="D60" s="10">
        <f t="shared" si="6"/>
        <v>2.5132275132275135</v>
      </c>
      <c r="F60" s="10">
        <f>+SUM(B60:D60)</f>
        <v>38.241118669690103</v>
      </c>
      <c r="G60" s="4">
        <f>+F60/$F$63</f>
        <v>5.497273257715448E-2</v>
      </c>
    </row>
    <row r="61" spans="1:7" x14ac:dyDescent="0.25">
      <c r="B61" s="10">
        <f t="shared" ref="B61:D62" si="7">+($B55*B$54)+($C55*B$55)+($D55*B$56)</f>
        <v>158.33333333333331</v>
      </c>
      <c r="C61" s="10">
        <f t="shared" si="7"/>
        <v>30.047619047619047</v>
      </c>
      <c r="D61" s="10">
        <f t="shared" si="7"/>
        <v>13.253968253968251</v>
      </c>
      <c r="F61" s="10">
        <f>+SUM(B61:D61)</f>
        <v>201.6349206349206</v>
      </c>
      <c r="G61" s="4">
        <f>+F61/$F$63</f>
        <v>0.2898561275370003</v>
      </c>
    </row>
    <row r="62" spans="1:7" x14ac:dyDescent="0.25">
      <c r="B62" s="10">
        <f t="shared" si="7"/>
        <v>357.85714285714289</v>
      </c>
      <c r="C62" s="10">
        <f t="shared" si="7"/>
        <v>67.857142857142861</v>
      </c>
      <c r="D62" s="10">
        <f t="shared" si="7"/>
        <v>30.047619047619044</v>
      </c>
      <c r="F62" s="10">
        <f>+SUM(B62:D62)</f>
        <v>455.76190476190482</v>
      </c>
      <c r="G62" s="4">
        <f>+F62/$F$63</f>
        <v>0.65517113988584519</v>
      </c>
    </row>
    <row r="63" spans="1:7" x14ac:dyDescent="0.25">
      <c r="E63" s="7" t="s">
        <v>12</v>
      </c>
      <c r="F63" s="22">
        <f>+SUM(F60:F62)</f>
        <v>695.6379440665155</v>
      </c>
      <c r="G63" s="22">
        <f>+SUM(G60:G62)</f>
        <v>1</v>
      </c>
    </row>
    <row r="66" spans="1:7" x14ac:dyDescent="0.25">
      <c r="A66" s="20" t="s">
        <v>27</v>
      </c>
      <c r="B66" s="10">
        <f>+($B60*B$60)+($C60*B$61)+($D60*B$62)</f>
        <v>2701.6122448979595</v>
      </c>
      <c r="C66" s="10">
        <f t="shared" ref="C66:D66" si="8">+($B60*C$60)+($C60*C$61)+($D60*C$62)</f>
        <v>511.89774322427388</v>
      </c>
      <c r="D66" s="10">
        <f t="shared" si="8"/>
        <v>226.31915199942409</v>
      </c>
      <c r="F66" s="10">
        <f>+SUM(B66:D66)</f>
        <v>3439.8291401216575</v>
      </c>
      <c r="G66" s="4">
        <f>+F66/$F$69</f>
        <v>5.4900442743201681E-2</v>
      </c>
    </row>
    <row r="67" spans="1:7" x14ac:dyDescent="0.25">
      <c r="B67" s="10">
        <f t="shared" ref="B67:D68" si="9">+($B61*B$60)+($C61*B$61)+($D61*B$62)</f>
        <v>14258.106575963717</v>
      </c>
      <c r="C67" s="10">
        <f t="shared" si="9"/>
        <v>2701.612244897959</v>
      </c>
      <c r="D67" s="10">
        <f t="shared" si="9"/>
        <v>1194.4280675233053</v>
      </c>
      <c r="F67" s="10">
        <f>+SUM(B67:D67)</f>
        <v>18154.146888384981</v>
      </c>
      <c r="G67" s="4">
        <f>+F67/$F$69</f>
        <v>0.28974424635585333</v>
      </c>
    </row>
    <row r="68" spans="1:7" x14ac:dyDescent="0.25">
      <c r="B68" s="10">
        <f t="shared" si="9"/>
        <v>32249.557823129253</v>
      </c>
      <c r="C68" s="10">
        <f t="shared" si="9"/>
        <v>6110.6171039844512</v>
      </c>
      <c r="D68" s="10">
        <f t="shared" si="9"/>
        <v>2701.612244897959</v>
      </c>
      <c r="F68" s="10">
        <f>+SUM(B68:D68)</f>
        <v>41061.78717201166</v>
      </c>
      <c r="G68" s="4">
        <f>+F68/$F$69</f>
        <v>0.65535531090094501</v>
      </c>
    </row>
    <row r="69" spans="1:7" x14ac:dyDescent="0.25">
      <c r="E69" s="7" t="s">
        <v>12</v>
      </c>
      <c r="F69" s="22">
        <f>+SUM(F66:F68)</f>
        <v>62655.763200518297</v>
      </c>
      <c r="G69" s="22">
        <f>+SUM(G66:G68)</f>
        <v>1</v>
      </c>
    </row>
    <row r="72" spans="1:7" x14ac:dyDescent="0.25">
      <c r="A72" s="20" t="s">
        <v>28</v>
      </c>
      <c r="B72" s="10">
        <f>+($B66*B$66)+($C66*B$67)+($D66*B$68)</f>
        <v>21896093.879556604</v>
      </c>
      <c r="C72" s="10">
        <f t="shared" ref="C72:D72" si="10">+($B66*C$66)+($C66*C$67)+($D66*C$68)</f>
        <v>4148848.103627597</v>
      </c>
      <c r="D72" s="10">
        <f t="shared" si="10"/>
        <v>1834278.2168020441</v>
      </c>
      <c r="F72" s="10">
        <f>+SUM(B72:D72)</f>
        <v>27879220.199986245</v>
      </c>
      <c r="G72" s="4">
        <f>+F72/$F$75</f>
        <v>5.4900399468136303E-2</v>
      </c>
    </row>
    <row r="73" spans="1:7" x14ac:dyDescent="0.25">
      <c r="B73" s="10">
        <f t="shared" ref="B73:D74" si="11">+($B67*B$66)+($C67*B$67)+($D67*B$68)</f>
        <v>115559527.65852875</v>
      </c>
      <c r="C73" s="10">
        <f t="shared" si="11"/>
        <v>21896093.8795566</v>
      </c>
      <c r="D73" s="10">
        <f t="shared" si="11"/>
        <v>9680645.5751310568</v>
      </c>
      <c r="F73" s="10">
        <f>+SUM(B73:D73)</f>
        <v>147136267.1132164</v>
      </c>
      <c r="G73" s="4">
        <f>+F73/$F$75</f>
        <v>0.28974410987183824</v>
      </c>
    </row>
    <row r="74" spans="1:7" x14ac:dyDescent="0.25">
      <c r="B74" s="10">
        <f t="shared" si="11"/>
        <v>261377430.52853861</v>
      </c>
      <c r="C74" s="10">
        <f t="shared" si="11"/>
        <v>49525511.853655189</v>
      </c>
      <c r="D74" s="10">
        <f t="shared" si="11"/>
        <v>21896093.8795566</v>
      </c>
      <c r="F74" s="10">
        <f>+SUM(B74:D74)</f>
        <v>332799036.2617504</v>
      </c>
      <c r="G74" s="4">
        <f>+F74/$F$75</f>
        <v>0.65535549066002541</v>
      </c>
    </row>
    <row r="75" spans="1:7" x14ac:dyDescent="0.25">
      <c r="E75" s="7" t="s">
        <v>12</v>
      </c>
      <c r="F75" s="22">
        <f>+SUM(F72:F74)</f>
        <v>507814523.57495308</v>
      </c>
      <c r="G75" s="22">
        <f>+SUM(G72:G74)</f>
        <v>1</v>
      </c>
    </row>
    <row r="78" spans="1:7" x14ac:dyDescent="0.25">
      <c r="A78" s="20" t="s">
        <v>29</v>
      </c>
      <c r="B78" s="23">
        <f>+($B72*B$72)+($C72*B$73)+($D72*B$74)</f>
        <v>1438316781546732</v>
      </c>
      <c r="C78" s="23">
        <f t="shared" ref="C78:D78" si="12">+($B72*C$72)+($C72*C$73)+($D72*C$74)</f>
        <v>272530702707231.63</v>
      </c>
      <c r="D78" s="23">
        <f t="shared" si="12"/>
        <v>120490584108919.84</v>
      </c>
      <c r="F78" s="23">
        <f>+SUM(B78:D78)</f>
        <v>1831338068362883.3</v>
      </c>
      <c r="G78" s="4">
        <f>+F78/$F$81</f>
        <v>5.4900399468127442E-2</v>
      </c>
    </row>
    <row r="79" spans="1:7" x14ac:dyDescent="0.25">
      <c r="B79" s="23">
        <f t="shared" ref="B79:D80" si="13">+($B73*B$72)+($C73*B$73)+($D73*B$74)</f>
        <v>7590906798861948</v>
      </c>
      <c r="C79" s="23">
        <f t="shared" si="13"/>
        <v>1438316781546731.5</v>
      </c>
      <c r="D79" s="23">
        <f t="shared" si="13"/>
        <v>635904972983540.25</v>
      </c>
      <c r="F79" s="23">
        <f>+SUM(B79:D79)</f>
        <v>9665128553392220</v>
      </c>
      <c r="G79" s="4">
        <f>+F79/$F$81</f>
        <v>0.28974410987174121</v>
      </c>
    </row>
    <row r="80" spans="1:7" x14ac:dyDescent="0.25">
      <c r="B80" s="23">
        <f t="shared" si="13"/>
        <v>1.7169434270555592E+16</v>
      </c>
      <c r="C80" s="23">
        <f t="shared" si="13"/>
        <v>3253245770940836</v>
      </c>
      <c r="D80" s="23">
        <f t="shared" si="13"/>
        <v>1438316781546731.8</v>
      </c>
      <c r="F80" s="23">
        <f>+SUM(B80:D80)</f>
        <v>2.186099682304316E+16</v>
      </c>
      <c r="G80" s="4">
        <f>+F80/$F$81</f>
        <v>0.65535549066013132</v>
      </c>
    </row>
    <row r="81" spans="1:7" x14ac:dyDescent="0.25">
      <c r="E81" s="7" t="s">
        <v>12</v>
      </c>
      <c r="F81" s="25">
        <f>+SUM(F78:F80)</f>
        <v>3.3357463444798264E+16</v>
      </c>
      <c r="G81" s="22">
        <f>+SUM(G78:G80)</f>
        <v>1</v>
      </c>
    </row>
    <row r="84" spans="1:7" x14ac:dyDescent="0.25">
      <c r="A84" s="20" t="s">
        <v>30</v>
      </c>
      <c r="B84" s="23">
        <f>+($B78*B$78)+($C78*B$79)+($D78*B$80)</f>
        <v>6.2062654922368486E+30</v>
      </c>
      <c r="C84" s="23">
        <f t="shared" ref="C84:D84" si="14">+($B78*C$78)+($C78*C$79)+($D78*C$80)</f>
        <v>1.1759564495716037E+30</v>
      </c>
      <c r="D84" s="23">
        <f t="shared" si="14"/>
        <v>5.1991088742668207E+29</v>
      </c>
      <c r="F84" s="23">
        <f>+SUM(B84:D84)</f>
        <v>7.9021328292351341E+30</v>
      </c>
      <c r="G84" s="4">
        <f>+F84/$F$87</f>
        <v>5.4900399468127456E-2</v>
      </c>
    </row>
    <row r="85" spans="1:7" x14ac:dyDescent="0.25">
      <c r="B85" s="23">
        <f t="shared" ref="B85:D86" si="15">+($B79*B$78)+($C79*B$79)+($D79*B$80)</f>
        <v>3.2754385907880966E+31</v>
      </c>
      <c r="C85" s="23">
        <f t="shared" si="15"/>
        <v>6.2062654922368463E+30</v>
      </c>
      <c r="D85" s="23">
        <f t="shared" si="15"/>
        <v>2.7438983823337409E+30</v>
      </c>
      <c r="F85" s="23">
        <f>+SUM(B85:D85)</f>
        <v>4.1704549782451555E+31</v>
      </c>
      <c r="G85" s="4">
        <f>+F85/$F$87</f>
        <v>0.28974410987174126</v>
      </c>
    </row>
    <row r="86" spans="1:7" x14ac:dyDescent="0.25">
      <c r="B86" s="23">
        <f t="shared" si="15"/>
        <v>7.4085256323011031E+31</v>
      </c>
      <c r="C86" s="23">
        <f t="shared" si="15"/>
        <v>1.4037593960520417E+31</v>
      </c>
      <c r="D86" s="23">
        <f t="shared" si="15"/>
        <v>6.2062654922368463E+30</v>
      </c>
      <c r="F86" s="23">
        <f>+SUM(B86:D86)</f>
        <v>9.432911577576829E+31</v>
      </c>
      <c r="G86" s="4">
        <f>+F86/$F$87</f>
        <v>0.65535549066013121</v>
      </c>
    </row>
    <row r="87" spans="1:7" x14ac:dyDescent="0.25">
      <c r="E87" s="7" t="s">
        <v>12</v>
      </c>
      <c r="F87" s="25">
        <f>+SUM(F84:F86)</f>
        <v>1.4393579838745498E+32</v>
      </c>
      <c r="G87" s="22">
        <f>+SUM(G84:G86)</f>
        <v>1</v>
      </c>
    </row>
  </sheetData>
  <mergeCells count="6">
    <mergeCell ref="B6:E6"/>
    <mergeCell ref="B2:E3"/>
    <mergeCell ref="A2:A3"/>
    <mergeCell ref="B1:E1"/>
    <mergeCell ref="B4:E4"/>
    <mergeCell ref="B5:E5"/>
  </mergeCells>
  <conditionalFormatting sqref="F41">
    <cfRule type="cellIs" dxfId="13" priority="2" operator="lessThan">
      <formula>0.1</formula>
    </cfRule>
    <cfRule type="cellIs" dxfId="12"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{AC2ADBA2-BF55-4CCA-825D-875412D9A6D5}</x14:id>
        </ext>
      </extLst>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C2ADBA2-BF55-4CCA-825D-875412D9A6D5}">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5506-BC4F-41B4-B652-FEF8D8774D43}">
  <sheetPr>
    <tabColor theme="5" tint="0.39997558519241921"/>
  </sheetPr>
  <dimension ref="A1:J87"/>
  <sheetViews>
    <sheetView topLeftCell="A13" zoomScaleNormal="100" workbookViewId="0">
      <selection activeCell="E24" sqref="E24"/>
    </sheetView>
  </sheetViews>
  <sheetFormatPr baseColWidth="10" defaultRowHeight="15" x14ac:dyDescent="0.25"/>
  <cols>
    <col min="1" max="1" width="39.28515625" customWidth="1"/>
    <col min="2" max="2" width="36.7109375" customWidth="1"/>
    <col min="3" max="3" width="29.28515625" customWidth="1"/>
    <col min="4" max="4" width="25.85546875" customWidth="1"/>
    <col min="5" max="5" width="38" customWidth="1"/>
    <col min="6" max="6" width="64.5703125" customWidth="1"/>
    <col min="7" max="7" width="55.140625" customWidth="1"/>
  </cols>
  <sheetData>
    <row r="1" spans="1:6" x14ac:dyDescent="0.25">
      <c r="A1" s="32" t="s">
        <v>35</v>
      </c>
      <c r="B1" s="57" t="s">
        <v>47</v>
      </c>
      <c r="C1" s="57"/>
      <c r="D1" s="57"/>
      <c r="E1" s="57"/>
    </row>
    <row r="2" spans="1:6" ht="15" customHeight="1" x14ac:dyDescent="0.25">
      <c r="A2" s="56" t="s">
        <v>36</v>
      </c>
      <c r="B2" s="55" t="s">
        <v>49</v>
      </c>
      <c r="C2" s="55"/>
      <c r="D2" s="55"/>
      <c r="E2" s="55"/>
    </row>
    <row r="3" spans="1:6" x14ac:dyDescent="0.25">
      <c r="A3" s="56"/>
      <c r="B3" s="55"/>
      <c r="C3" s="55"/>
      <c r="D3" s="55"/>
      <c r="E3" s="55"/>
    </row>
    <row r="4" spans="1:6" x14ac:dyDescent="0.25">
      <c r="A4" s="32" t="s">
        <v>37</v>
      </c>
      <c r="B4" s="57" t="s">
        <v>41</v>
      </c>
      <c r="C4" s="57"/>
      <c r="D4" s="57"/>
      <c r="E4" s="57"/>
    </row>
    <row r="5" spans="1:6" ht="32.25" customHeight="1" x14ac:dyDescent="0.25">
      <c r="A5" s="32" t="s">
        <v>38</v>
      </c>
      <c r="B5" s="60" t="s">
        <v>87</v>
      </c>
      <c r="C5" s="60"/>
      <c r="D5" s="60"/>
      <c r="E5" s="60"/>
    </row>
    <row r="6" spans="1:6" ht="32.25" customHeight="1" x14ac:dyDescent="0.25">
      <c r="A6" s="33" t="s">
        <v>39</v>
      </c>
      <c r="B6" s="55" t="s">
        <v>83</v>
      </c>
      <c r="C6" s="55"/>
      <c r="D6" s="55"/>
      <c r="E6" s="55"/>
    </row>
    <row r="9" spans="1:6" x14ac:dyDescent="0.25">
      <c r="A9" t="s">
        <v>0</v>
      </c>
      <c r="B9" t="s">
        <v>52</v>
      </c>
      <c r="C9" t="s">
        <v>1</v>
      </c>
      <c r="E9" s="39" t="s">
        <v>31</v>
      </c>
      <c r="F9" s="39" t="s">
        <v>59</v>
      </c>
    </row>
    <row r="10" spans="1:6" x14ac:dyDescent="0.25">
      <c r="A10" s="34">
        <v>1</v>
      </c>
      <c r="B10" s="1" t="s">
        <v>88</v>
      </c>
      <c r="C10" t="s">
        <v>2</v>
      </c>
      <c r="E10" s="7">
        <v>1</v>
      </c>
      <c r="F10" s="40" t="s">
        <v>60</v>
      </c>
    </row>
    <row r="11" spans="1:6" x14ac:dyDescent="0.25">
      <c r="A11" s="35">
        <v>3</v>
      </c>
      <c r="B11" s="1" t="s">
        <v>54</v>
      </c>
      <c r="C11" t="s">
        <v>3</v>
      </c>
      <c r="E11" s="7">
        <v>4</v>
      </c>
      <c r="F11" s="40" t="s">
        <v>61</v>
      </c>
    </row>
    <row r="12" spans="1:6" x14ac:dyDescent="0.25">
      <c r="A12" s="36">
        <v>5</v>
      </c>
      <c r="B12" s="1" t="s">
        <v>55</v>
      </c>
      <c r="C12" t="s">
        <v>4</v>
      </c>
      <c r="E12" s="7">
        <v>6</v>
      </c>
      <c r="F12" s="40" t="s">
        <v>53</v>
      </c>
    </row>
    <row r="13" spans="1:6" x14ac:dyDescent="0.25">
      <c r="A13" s="37">
        <v>7</v>
      </c>
      <c r="B13" s="1" t="s">
        <v>56</v>
      </c>
      <c r="C13" t="s">
        <v>5</v>
      </c>
    </row>
    <row r="14" spans="1:6" x14ac:dyDescent="0.25">
      <c r="A14" s="38">
        <v>9</v>
      </c>
      <c r="B14" s="1" t="s">
        <v>57</v>
      </c>
      <c r="C14" t="s">
        <v>6</v>
      </c>
    </row>
    <row r="18" spans="1:7" x14ac:dyDescent="0.25">
      <c r="A18" s="2" t="s">
        <v>31</v>
      </c>
      <c r="B18" s="3">
        <v>1</v>
      </c>
      <c r="C18" s="3">
        <v>4</v>
      </c>
      <c r="D18" s="3">
        <v>6</v>
      </c>
      <c r="E18" s="3" t="s">
        <v>13</v>
      </c>
    </row>
    <row r="19" spans="1:7" x14ac:dyDescent="0.25">
      <c r="A19" s="3">
        <v>1</v>
      </c>
      <c r="B19" s="24">
        <v>1</v>
      </c>
      <c r="C19" s="13">
        <v>1</v>
      </c>
      <c r="D19" s="13">
        <v>9</v>
      </c>
      <c r="E19" s="42">
        <f>+G84</f>
        <v>0.47368421052631582</v>
      </c>
    </row>
    <row r="20" spans="1:7" x14ac:dyDescent="0.25">
      <c r="A20" s="3">
        <v>4</v>
      </c>
      <c r="B20" s="5">
        <f>1/C19</f>
        <v>1</v>
      </c>
      <c r="C20" s="24">
        <v>1</v>
      </c>
      <c r="D20" s="13">
        <v>9</v>
      </c>
      <c r="E20" s="42">
        <f>+G85</f>
        <v>0.47368421052631582</v>
      </c>
    </row>
    <row r="21" spans="1:7" x14ac:dyDescent="0.25">
      <c r="A21" s="3">
        <v>6</v>
      </c>
      <c r="B21" s="5">
        <f>1/D19</f>
        <v>0.1111111111111111</v>
      </c>
      <c r="C21" s="5">
        <f>1/D20</f>
        <v>0.1111111111111111</v>
      </c>
      <c r="D21" s="24">
        <v>1</v>
      </c>
      <c r="E21" s="42">
        <f>+G86</f>
        <v>5.2631578947368425E-2</v>
      </c>
    </row>
    <row r="22" spans="1:7" x14ac:dyDescent="0.25">
      <c r="A22" s="3" t="s">
        <v>12</v>
      </c>
      <c r="B22" s="22">
        <f>+SUM(B19:B21)</f>
        <v>2.1111111111111112</v>
      </c>
      <c r="C22" s="22">
        <f>+SUM(C19:C21)</f>
        <v>2.1111111111111112</v>
      </c>
      <c r="D22" s="22">
        <f>+SUM(D19:D21)</f>
        <v>19</v>
      </c>
      <c r="E22" s="22">
        <f>+SUM(E19:E21)</f>
        <v>1</v>
      </c>
    </row>
    <row r="25" spans="1:7" x14ac:dyDescent="0.25">
      <c r="A25" t="s">
        <v>14</v>
      </c>
    </row>
    <row r="27" spans="1:7" x14ac:dyDescent="0.25">
      <c r="A27" s="2" t="s">
        <v>31</v>
      </c>
      <c r="B27" s="3">
        <v>1</v>
      </c>
      <c r="C27" s="3">
        <v>4</v>
      </c>
      <c r="D27" s="3">
        <v>6</v>
      </c>
      <c r="E27" s="26"/>
      <c r="F27" s="11" t="s">
        <v>15</v>
      </c>
      <c r="G27" s="11" t="s">
        <v>16</v>
      </c>
    </row>
    <row r="28" spans="1:7" x14ac:dyDescent="0.25">
      <c r="A28" s="3">
        <v>1</v>
      </c>
      <c r="B28" s="10">
        <f t="shared" ref="B28:D30" si="0">+B19/B$22</f>
        <v>0.47368421052631576</v>
      </c>
      <c r="C28" s="10">
        <f t="shared" si="0"/>
        <v>0.47368421052631576</v>
      </c>
      <c r="D28" s="10">
        <f t="shared" si="0"/>
        <v>0.47368421052631576</v>
      </c>
      <c r="F28" s="10">
        <f>+SUM(B28:D28)</f>
        <v>1.4210526315789473</v>
      </c>
      <c r="G28" s="10">
        <f>+AVERAGE(B28:D28)</f>
        <v>0.47368421052631576</v>
      </c>
    </row>
    <row r="29" spans="1:7" x14ac:dyDescent="0.25">
      <c r="A29" s="3">
        <v>4</v>
      </c>
      <c r="B29" s="10">
        <f t="shared" si="0"/>
        <v>0.47368421052631576</v>
      </c>
      <c r="C29" s="10">
        <f t="shared" si="0"/>
        <v>0.47368421052631576</v>
      </c>
      <c r="D29" s="10">
        <f t="shared" si="0"/>
        <v>0.47368421052631576</v>
      </c>
      <c r="F29" s="10">
        <f>+SUM(B29:D29)</f>
        <v>1.4210526315789473</v>
      </c>
      <c r="G29" s="10">
        <f>+AVERAGE(B29:D29)</f>
        <v>0.47368421052631576</v>
      </c>
    </row>
    <row r="30" spans="1:7" x14ac:dyDescent="0.25">
      <c r="A30" s="3">
        <v>6</v>
      </c>
      <c r="B30" s="10">
        <f t="shared" si="0"/>
        <v>5.2631578947368418E-2</v>
      </c>
      <c r="C30" s="10">
        <f t="shared" si="0"/>
        <v>5.2631578947368418E-2</v>
      </c>
      <c r="D30" s="10">
        <f t="shared" si="0"/>
        <v>5.2631578947368418E-2</v>
      </c>
      <c r="F30" s="10">
        <f>+SUM(B30:D30)</f>
        <v>0.15789473684210525</v>
      </c>
      <c r="G30" s="10">
        <f>+AVERAGE(B30:D30)</f>
        <v>5.2631578947368418E-2</v>
      </c>
    </row>
    <row r="31" spans="1:7" x14ac:dyDescent="0.25">
      <c r="A31" s="3" t="s">
        <v>12</v>
      </c>
      <c r="B31" s="22">
        <f>+SUM(B28:B30)</f>
        <v>1</v>
      </c>
      <c r="C31" s="22">
        <f>+SUM(C28:C30)</f>
        <v>1</v>
      </c>
      <c r="D31" s="22">
        <f>+SUM(D28:D30)</f>
        <v>1</v>
      </c>
    </row>
    <row r="33" spans="1:10" x14ac:dyDescent="0.25">
      <c r="A33" s="2" t="s">
        <v>31</v>
      </c>
      <c r="B33" s="3">
        <v>1</v>
      </c>
      <c r="C33" s="3">
        <v>4</v>
      </c>
      <c r="D33" s="3">
        <v>6</v>
      </c>
      <c r="F33" s="11" t="s">
        <v>16</v>
      </c>
      <c r="G33" s="11" t="s">
        <v>17</v>
      </c>
      <c r="J33" s="11" t="s">
        <v>18</v>
      </c>
    </row>
    <row r="34" spans="1:10" x14ac:dyDescent="0.25">
      <c r="A34" s="3">
        <v>1</v>
      </c>
      <c r="B34" s="13">
        <f t="shared" ref="B34:D36" si="1">+B19</f>
        <v>1</v>
      </c>
      <c r="C34" s="13">
        <f t="shared" si="1"/>
        <v>1</v>
      </c>
      <c r="D34" s="13">
        <f t="shared" si="1"/>
        <v>9</v>
      </c>
      <c r="F34" s="10">
        <f>+G28</f>
        <v>0.47368421052631576</v>
      </c>
      <c r="G34" s="14">
        <f>+(B34*$F$34)+C34*$F$35+D34*$F$36</f>
        <v>1.4210526315789473</v>
      </c>
      <c r="J34" s="15">
        <f>+G34/F34</f>
        <v>3</v>
      </c>
    </row>
    <row r="35" spans="1:10" x14ac:dyDescent="0.25">
      <c r="A35" s="3">
        <v>4</v>
      </c>
      <c r="B35" s="13">
        <f t="shared" si="1"/>
        <v>1</v>
      </c>
      <c r="C35" s="13">
        <f t="shared" si="1"/>
        <v>1</v>
      </c>
      <c r="D35" s="13">
        <f t="shared" si="1"/>
        <v>9</v>
      </c>
      <c r="F35" s="10">
        <f>+G29</f>
        <v>0.47368421052631576</v>
      </c>
      <c r="G35" s="14">
        <f t="shared" ref="G35:G36" si="2">+(B35*$F$34)+C35*$F$35+D35*$F$36</f>
        <v>1.4210526315789473</v>
      </c>
      <c r="J35" s="15">
        <f t="shared" ref="J35:J36" si="3">+G35/F35</f>
        <v>3</v>
      </c>
    </row>
    <row r="36" spans="1:10" x14ac:dyDescent="0.25">
      <c r="A36" s="3">
        <v>6</v>
      </c>
      <c r="B36" s="13">
        <f t="shared" si="1"/>
        <v>0.1111111111111111</v>
      </c>
      <c r="C36" s="13">
        <f t="shared" si="1"/>
        <v>0.1111111111111111</v>
      </c>
      <c r="D36" s="13">
        <f t="shared" si="1"/>
        <v>1</v>
      </c>
      <c r="F36" s="10">
        <f>+G30</f>
        <v>5.2631578947368418E-2</v>
      </c>
      <c r="G36" s="14">
        <f t="shared" si="2"/>
        <v>0.15789473684210525</v>
      </c>
      <c r="J36" s="15">
        <f t="shared" si="3"/>
        <v>3</v>
      </c>
    </row>
    <row r="37" spans="1:10" x14ac:dyDescent="0.25">
      <c r="A37" s="3" t="s">
        <v>12</v>
      </c>
      <c r="B37" s="22">
        <f>+SUM(B34:B36)</f>
        <v>2.1111111111111112</v>
      </c>
      <c r="C37" s="22">
        <f>+SUM(C34:C36)</f>
        <v>2.1111111111111112</v>
      </c>
      <c r="D37" s="22">
        <f>+SUM(D34:D36)</f>
        <v>19</v>
      </c>
      <c r="I37" s="16" t="s">
        <v>19</v>
      </c>
      <c r="J37" s="17">
        <f>+AVERAGE(J34:J36)</f>
        <v>3</v>
      </c>
    </row>
    <row r="40" spans="1:10" x14ac:dyDescent="0.25">
      <c r="B40" s="4" t="s">
        <v>22</v>
      </c>
      <c r="C40" s="4" t="s">
        <v>23</v>
      </c>
      <c r="E40" s="18" t="s">
        <v>20</v>
      </c>
      <c r="F40" s="18">
        <f>+(J37-3)/2</f>
        <v>0</v>
      </c>
    </row>
    <row r="41" spans="1:10" x14ac:dyDescent="0.25">
      <c r="B41" s="4">
        <v>1</v>
      </c>
      <c r="C41" s="4">
        <v>0</v>
      </c>
      <c r="E41" s="18" t="s">
        <v>21</v>
      </c>
      <c r="F41" s="18">
        <f>+F40/C43</f>
        <v>0</v>
      </c>
      <c r="G41" s="19"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20" t="s">
        <v>24</v>
      </c>
    </row>
    <row r="53" spans="1:7" x14ac:dyDescent="0.25">
      <c r="A53" s="21"/>
    </row>
    <row r="54" spans="1:7" x14ac:dyDescent="0.25">
      <c r="A54" s="20" t="s">
        <v>25</v>
      </c>
      <c r="B54" s="10">
        <f>+($B34*B$34)+($C34*B$35)+($D34*B$36)</f>
        <v>3</v>
      </c>
      <c r="C54" s="10">
        <f t="shared" ref="C54:D54" si="4">+($B34*C$34)+($C34*C$35)+($D34*C$36)</f>
        <v>3</v>
      </c>
      <c r="D54" s="10">
        <f t="shared" si="4"/>
        <v>27</v>
      </c>
      <c r="F54" s="10">
        <f>+SUM(B54:D54)</f>
        <v>33</v>
      </c>
      <c r="G54" s="4">
        <f>+F54/$F$57</f>
        <v>0.47368421052631576</v>
      </c>
    </row>
    <row r="55" spans="1:7" x14ac:dyDescent="0.25">
      <c r="B55" s="10">
        <f t="shared" ref="B55:D56" si="5">+($B35*B$34)+($C35*B$35)+($D35*B$36)</f>
        <v>3</v>
      </c>
      <c r="C55" s="10">
        <f t="shared" si="5"/>
        <v>3</v>
      </c>
      <c r="D55" s="10">
        <f t="shared" si="5"/>
        <v>27</v>
      </c>
      <c r="F55" s="10">
        <f>+SUM(B55:D55)</f>
        <v>33</v>
      </c>
      <c r="G55" s="4">
        <f>+F55/$F$57</f>
        <v>0.47368421052631576</v>
      </c>
    </row>
    <row r="56" spans="1:7" x14ac:dyDescent="0.25">
      <c r="B56" s="10">
        <f t="shared" si="5"/>
        <v>0.33333333333333331</v>
      </c>
      <c r="C56" s="10">
        <f t="shared" si="5"/>
        <v>0.33333333333333331</v>
      </c>
      <c r="D56" s="10">
        <f t="shared" si="5"/>
        <v>3</v>
      </c>
      <c r="F56" s="10">
        <f>+SUM(B56:D56)</f>
        <v>3.6666666666666665</v>
      </c>
      <c r="G56" s="4">
        <f>+F56/$F$57</f>
        <v>5.2631578947368418E-2</v>
      </c>
    </row>
    <row r="57" spans="1:7" x14ac:dyDescent="0.25">
      <c r="E57" s="7" t="s">
        <v>12</v>
      </c>
      <c r="F57" s="22">
        <f>+SUM(F54:F56)</f>
        <v>69.666666666666671</v>
      </c>
      <c r="G57" s="22">
        <f>+SUM(G54:G56)</f>
        <v>1</v>
      </c>
    </row>
    <row r="60" spans="1:7" x14ac:dyDescent="0.25">
      <c r="A60" s="20" t="s">
        <v>26</v>
      </c>
      <c r="B60" s="10">
        <f>+($B54*B$54)+($C54*B$55)+($D54*B$56)</f>
        <v>27</v>
      </c>
      <c r="C60" s="10">
        <f t="shared" ref="C60:D60" si="6">+($B54*C$54)+($C54*C$55)+($D54*C$56)</f>
        <v>27</v>
      </c>
      <c r="D60" s="10">
        <f t="shared" si="6"/>
        <v>243</v>
      </c>
      <c r="F60" s="10">
        <f>+SUM(B60:D60)</f>
        <v>297</v>
      </c>
      <c r="G60" s="4">
        <f>+F60/$F$63</f>
        <v>0.47368421052631576</v>
      </c>
    </row>
    <row r="61" spans="1:7" x14ac:dyDescent="0.25">
      <c r="B61" s="10">
        <f t="shared" ref="B61:D62" si="7">+($B55*B$54)+($C55*B$55)+($D55*B$56)</f>
        <v>27</v>
      </c>
      <c r="C61" s="10">
        <f t="shared" si="7"/>
        <v>27</v>
      </c>
      <c r="D61" s="10">
        <f t="shared" si="7"/>
        <v>243</v>
      </c>
      <c r="F61" s="10">
        <f>+SUM(B61:D61)</f>
        <v>297</v>
      </c>
      <c r="G61" s="4">
        <f>+F61/$F$63</f>
        <v>0.47368421052631576</v>
      </c>
    </row>
    <row r="62" spans="1:7" x14ac:dyDescent="0.25">
      <c r="B62" s="10">
        <f t="shared" si="7"/>
        <v>3</v>
      </c>
      <c r="C62" s="10">
        <f t="shared" si="7"/>
        <v>3</v>
      </c>
      <c r="D62" s="10">
        <f t="shared" si="7"/>
        <v>27</v>
      </c>
      <c r="F62" s="10">
        <f>+SUM(B62:D62)</f>
        <v>33</v>
      </c>
      <c r="G62" s="4">
        <f>+F62/$F$63</f>
        <v>5.2631578947368418E-2</v>
      </c>
    </row>
    <row r="63" spans="1:7" x14ac:dyDescent="0.25">
      <c r="E63" s="7" t="s">
        <v>12</v>
      </c>
      <c r="F63" s="22">
        <f>+SUM(F60:F62)</f>
        <v>627</v>
      </c>
      <c r="G63" s="22">
        <f>+SUM(G60:G62)</f>
        <v>1</v>
      </c>
    </row>
    <row r="66" spans="1:7" x14ac:dyDescent="0.25">
      <c r="A66" s="20" t="s">
        <v>27</v>
      </c>
      <c r="B66" s="10">
        <f>+($B60*B$60)+($C60*B$61)+($D60*B$62)</f>
        <v>2187</v>
      </c>
      <c r="C66" s="10">
        <f t="shared" ref="C66:D66" si="8">+($B60*C$60)+($C60*C$61)+($D60*C$62)</f>
        <v>2187</v>
      </c>
      <c r="D66" s="10">
        <f t="shared" si="8"/>
        <v>19683</v>
      </c>
      <c r="F66" s="10">
        <f>+SUM(B66:D66)</f>
        <v>24057</v>
      </c>
      <c r="G66" s="4">
        <f>+F66/$F$69</f>
        <v>0.47368421052631576</v>
      </c>
    </row>
    <row r="67" spans="1:7" x14ac:dyDescent="0.25">
      <c r="B67" s="10">
        <f t="shared" ref="B67:D68" si="9">+($B61*B$60)+($C61*B$61)+($D61*B$62)</f>
        <v>2187</v>
      </c>
      <c r="C67" s="10">
        <f t="shared" si="9"/>
        <v>2187</v>
      </c>
      <c r="D67" s="10">
        <f t="shared" si="9"/>
        <v>19683</v>
      </c>
      <c r="F67" s="10">
        <f>+SUM(B67:D67)</f>
        <v>24057</v>
      </c>
      <c r="G67" s="4">
        <f>+F67/$F$69</f>
        <v>0.47368421052631576</v>
      </c>
    </row>
    <row r="68" spans="1:7" x14ac:dyDescent="0.25">
      <c r="B68" s="10">
        <f t="shared" si="9"/>
        <v>243</v>
      </c>
      <c r="C68" s="10">
        <f t="shared" si="9"/>
        <v>243</v>
      </c>
      <c r="D68" s="10">
        <f t="shared" si="9"/>
        <v>2187</v>
      </c>
      <c r="F68" s="10">
        <f>+SUM(B68:D68)</f>
        <v>2673</v>
      </c>
      <c r="G68" s="4">
        <f>+F68/$F$69</f>
        <v>5.2631578947368418E-2</v>
      </c>
    </row>
    <row r="69" spans="1:7" x14ac:dyDescent="0.25">
      <c r="E69" s="7" t="s">
        <v>12</v>
      </c>
      <c r="F69" s="22">
        <f>+SUM(F66:F68)</f>
        <v>50787</v>
      </c>
      <c r="G69" s="22">
        <f>+SUM(G66:G68)</f>
        <v>1</v>
      </c>
    </row>
    <row r="72" spans="1:7" x14ac:dyDescent="0.25">
      <c r="A72" s="20" t="s">
        <v>28</v>
      </c>
      <c r="B72" s="10">
        <f>+($B66*B$66)+($C66*B$67)+($D66*B$68)</f>
        <v>14348907</v>
      </c>
      <c r="C72" s="10">
        <f t="shared" ref="C72:D72" si="10">+($B66*C$66)+($C66*C$67)+($D66*C$68)</f>
        <v>14348907</v>
      </c>
      <c r="D72" s="10">
        <f t="shared" si="10"/>
        <v>129140163</v>
      </c>
      <c r="F72" s="10">
        <f>+SUM(B72:D72)</f>
        <v>157837977</v>
      </c>
      <c r="G72" s="4">
        <f>+F72/$F$75</f>
        <v>0.47368421052631576</v>
      </c>
    </row>
    <row r="73" spans="1:7" x14ac:dyDescent="0.25">
      <c r="B73" s="10">
        <f t="shared" ref="B73:D74" si="11">+($B67*B$66)+($C67*B$67)+($D67*B$68)</f>
        <v>14348907</v>
      </c>
      <c r="C73" s="10">
        <f t="shared" si="11"/>
        <v>14348907</v>
      </c>
      <c r="D73" s="10">
        <f t="shared" si="11"/>
        <v>129140163</v>
      </c>
      <c r="F73" s="10">
        <f>+SUM(B73:D73)</f>
        <v>157837977</v>
      </c>
      <c r="G73" s="4">
        <f>+F73/$F$75</f>
        <v>0.47368421052631576</v>
      </c>
    </row>
    <row r="74" spans="1:7" x14ac:dyDescent="0.25">
      <c r="B74" s="10">
        <f t="shared" si="11"/>
        <v>1594323</v>
      </c>
      <c r="C74" s="10">
        <f t="shared" si="11"/>
        <v>1594323</v>
      </c>
      <c r="D74" s="10">
        <f t="shared" si="11"/>
        <v>14348907</v>
      </c>
      <c r="F74" s="10">
        <f>+SUM(B74:D74)</f>
        <v>17537553</v>
      </c>
      <c r="G74" s="4">
        <f>+F74/$F$75</f>
        <v>5.2631578947368418E-2</v>
      </c>
    </row>
    <row r="75" spans="1:7" x14ac:dyDescent="0.25">
      <c r="E75" s="7" t="s">
        <v>12</v>
      </c>
      <c r="F75" s="22">
        <f>+SUM(F72:F74)</f>
        <v>333213507</v>
      </c>
      <c r="G75" s="22">
        <f>+SUM(G72:G74)</f>
        <v>1</v>
      </c>
    </row>
    <row r="78" spans="1:7" x14ac:dyDescent="0.25">
      <c r="A78" s="20" t="s">
        <v>29</v>
      </c>
      <c r="B78" s="23">
        <f>+($B72*B$72)+($C72*B$73)+($D72*B$74)</f>
        <v>617673396283947</v>
      </c>
      <c r="C78" s="23">
        <f t="shared" ref="C78:D78" si="12">+($B72*C$72)+($C72*C$73)+($D72*C$74)</f>
        <v>617673396283947</v>
      </c>
      <c r="D78" s="23">
        <f t="shared" si="12"/>
        <v>5559060566555523</v>
      </c>
      <c r="F78" s="23">
        <f>+SUM(B78:D78)</f>
        <v>6794407359123417</v>
      </c>
      <c r="G78" s="4">
        <f>+F78/$F$81</f>
        <v>0.47368421052631576</v>
      </c>
    </row>
    <row r="79" spans="1:7" x14ac:dyDescent="0.25">
      <c r="B79" s="23">
        <f t="shared" ref="B79:D80" si="13">+($B73*B$72)+($C73*B$73)+($D73*B$74)</f>
        <v>617673396283947</v>
      </c>
      <c r="C79" s="23">
        <f t="shared" si="13"/>
        <v>617673396283947</v>
      </c>
      <c r="D79" s="23">
        <f t="shared" si="13"/>
        <v>5559060566555523</v>
      </c>
      <c r="F79" s="23">
        <f>+SUM(B79:D79)</f>
        <v>6794407359123417</v>
      </c>
      <c r="G79" s="4">
        <f>+F79/$F$81</f>
        <v>0.47368421052631576</v>
      </c>
    </row>
    <row r="80" spans="1:7" x14ac:dyDescent="0.25">
      <c r="B80" s="23">
        <f t="shared" si="13"/>
        <v>68630377364883</v>
      </c>
      <c r="C80" s="23">
        <f t="shared" si="13"/>
        <v>68630377364883</v>
      </c>
      <c r="D80" s="23">
        <f t="shared" si="13"/>
        <v>617673396283947</v>
      </c>
      <c r="F80" s="23">
        <f>+SUM(B80:D80)</f>
        <v>754934151013713</v>
      </c>
      <c r="G80" s="4">
        <f>+F80/$F$81</f>
        <v>5.2631578947368418E-2</v>
      </c>
    </row>
    <row r="81" spans="1:7" x14ac:dyDescent="0.25">
      <c r="E81" s="7" t="s">
        <v>12</v>
      </c>
      <c r="F81" s="25">
        <f>+SUM(F78:F80)</f>
        <v>1.4343748869260548E+16</v>
      </c>
      <c r="G81" s="22">
        <f>+SUM(G78:G80)</f>
        <v>1</v>
      </c>
    </row>
    <row r="84" spans="1:7" x14ac:dyDescent="0.25">
      <c r="A84" s="20" t="s">
        <v>30</v>
      </c>
      <c r="B84" s="23">
        <f>+($B78*B$78)+($C78*B$79)+($D78*B$80)</f>
        <v>1.1445612734308376E+30</v>
      </c>
      <c r="C84" s="23">
        <f t="shared" ref="C84:D84" si="14">+($B78*C$78)+($C78*C$79)+($D78*C$80)</f>
        <v>1.1445612734308376E+30</v>
      </c>
      <c r="D84" s="23">
        <f t="shared" si="14"/>
        <v>1.0301051460877538E+31</v>
      </c>
      <c r="F84" s="23">
        <f>+SUM(B84:D84)</f>
        <v>1.2590174007739212E+31</v>
      </c>
      <c r="G84" s="4">
        <f>+F84/$F$87</f>
        <v>0.47368421052631582</v>
      </c>
    </row>
    <row r="85" spans="1:7" x14ac:dyDescent="0.25">
      <c r="B85" s="23">
        <f t="shared" ref="B85:D86" si="15">+($B79*B$78)+($C79*B$79)+($D79*B$80)</f>
        <v>1.1445612734308376E+30</v>
      </c>
      <c r="C85" s="23">
        <f t="shared" si="15"/>
        <v>1.1445612734308376E+30</v>
      </c>
      <c r="D85" s="23">
        <f t="shared" si="15"/>
        <v>1.0301051460877538E+31</v>
      </c>
      <c r="F85" s="23">
        <f>+SUM(B85:D85)</f>
        <v>1.2590174007739212E+31</v>
      </c>
      <c r="G85" s="4">
        <f>+F85/$F$87</f>
        <v>0.47368421052631582</v>
      </c>
    </row>
    <row r="86" spans="1:7" x14ac:dyDescent="0.25">
      <c r="B86" s="23">
        <f t="shared" si="15"/>
        <v>1.2717347482564862E+29</v>
      </c>
      <c r="C86" s="23">
        <f t="shared" si="15"/>
        <v>1.2717347482564862E+29</v>
      </c>
      <c r="D86" s="23">
        <f t="shared" si="15"/>
        <v>1.1445612734308376E+30</v>
      </c>
      <c r="F86" s="23">
        <f>+SUM(B86:D86)</f>
        <v>1.3989082230821348E+30</v>
      </c>
      <c r="G86" s="4">
        <f>+F86/$F$87</f>
        <v>5.2631578947368425E-2</v>
      </c>
    </row>
    <row r="87" spans="1:7" x14ac:dyDescent="0.25">
      <c r="E87" s="7" t="s">
        <v>12</v>
      </c>
      <c r="F87" s="25">
        <f>+SUM(F84:F86)</f>
        <v>2.6579256238560559E+31</v>
      </c>
      <c r="G87" s="22">
        <f>+SUM(G84:G86)</f>
        <v>1</v>
      </c>
    </row>
  </sheetData>
  <mergeCells count="6">
    <mergeCell ref="B6:E6"/>
    <mergeCell ref="B1:E1"/>
    <mergeCell ref="A2:A3"/>
    <mergeCell ref="B2:E3"/>
    <mergeCell ref="B4:E4"/>
    <mergeCell ref="B5:E5"/>
  </mergeCells>
  <conditionalFormatting sqref="F41">
    <cfRule type="cellIs" dxfId="7" priority="2" operator="lessThan">
      <formula>0.1</formula>
    </cfRule>
    <cfRule type="cellIs" dxfId="6"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{29A95B53-E81B-4BDB-983D-18E318FEB9AC}</x14:id>
        </ext>
      </extLst>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9A95B53-E81B-4BDB-983D-18E318FEB9AC}">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908C9-D22A-4D9E-8136-AB84EB5C8818}">
  <sheetPr>
    <tabColor theme="5" tint="0.39997558519241921"/>
  </sheetPr>
  <dimension ref="A1:J87"/>
  <sheetViews>
    <sheetView topLeftCell="B4" workbookViewId="0">
      <selection activeCell="F15" sqref="F15"/>
    </sheetView>
  </sheetViews>
  <sheetFormatPr baseColWidth="10" defaultRowHeight="15" x14ac:dyDescent="0.25"/>
  <cols>
    <col min="1" max="1" width="39.28515625" customWidth="1"/>
    <col min="2" max="2" width="36.7109375" customWidth="1"/>
    <col min="3" max="3" width="27.5703125" customWidth="1"/>
    <col min="4" max="4" width="25.85546875" customWidth="1"/>
    <col min="5" max="5" width="38" customWidth="1"/>
    <col min="6" max="6" width="64.5703125" customWidth="1"/>
    <col min="7" max="7" width="55.140625" customWidth="1"/>
  </cols>
  <sheetData>
    <row r="1" spans="1:6" x14ac:dyDescent="0.25">
      <c r="A1" s="32" t="s">
        <v>35</v>
      </c>
      <c r="B1" s="57" t="s">
        <v>62</v>
      </c>
      <c r="C1" s="57"/>
      <c r="D1" s="57"/>
      <c r="E1" s="57"/>
    </row>
    <row r="2" spans="1:6" ht="18" customHeight="1" x14ac:dyDescent="0.25">
      <c r="A2" s="56" t="s">
        <v>36</v>
      </c>
      <c r="B2" s="55" t="s">
        <v>63</v>
      </c>
      <c r="C2" s="55"/>
      <c r="D2" s="55"/>
      <c r="E2" s="55"/>
    </row>
    <row r="3" spans="1:6" ht="24.75" customHeight="1" x14ac:dyDescent="0.25">
      <c r="A3" s="56"/>
      <c r="B3" s="55"/>
      <c r="C3" s="55"/>
      <c r="D3" s="55"/>
      <c r="E3" s="55"/>
    </row>
    <row r="4" spans="1:6" x14ac:dyDescent="0.25">
      <c r="A4" s="32" t="s">
        <v>37</v>
      </c>
      <c r="B4" s="57" t="s">
        <v>41</v>
      </c>
      <c r="C4" s="57"/>
      <c r="D4" s="57"/>
      <c r="E4" s="57"/>
    </row>
    <row r="5" spans="1:6" x14ac:dyDescent="0.25">
      <c r="A5" s="32" t="s">
        <v>38</v>
      </c>
      <c r="B5" s="58" t="s">
        <v>64</v>
      </c>
      <c r="C5" s="58"/>
      <c r="D5" s="58"/>
      <c r="E5" s="58"/>
    </row>
    <row r="6" spans="1:6" ht="30" customHeight="1" x14ac:dyDescent="0.25">
      <c r="A6" s="33" t="s">
        <v>39</v>
      </c>
      <c r="B6" s="55" t="s">
        <v>65</v>
      </c>
      <c r="C6" s="55"/>
      <c r="D6" s="55"/>
      <c r="E6" s="55"/>
    </row>
    <row r="9" spans="1:6" x14ac:dyDescent="0.25">
      <c r="A9" t="s">
        <v>0</v>
      </c>
      <c r="B9" s="1" t="s">
        <v>66</v>
      </c>
      <c r="C9" t="s">
        <v>1</v>
      </c>
      <c r="E9" s="39" t="s">
        <v>31</v>
      </c>
      <c r="F9" s="39" t="s">
        <v>66</v>
      </c>
    </row>
    <row r="10" spans="1:6" x14ac:dyDescent="0.25">
      <c r="A10" s="34">
        <v>1</v>
      </c>
      <c r="B10" s="1" t="s">
        <v>88</v>
      </c>
      <c r="C10" t="s">
        <v>2</v>
      </c>
      <c r="E10" s="7">
        <v>1</v>
      </c>
      <c r="F10" s="40" t="s">
        <v>71</v>
      </c>
    </row>
    <row r="11" spans="1:6" x14ac:dyDescent="0.25">
      <c r="A11" s="35">
        <v>3</v>
      </c>
      <c r="B11" s="1" t="s">
        <v>67</v>
      </c>
      <c r="C11" t="s">
        <v>3</v>
      </c>
      <c r="E11" s="7">
        <v>4</v>
      </c>
      <c r="F11" s="40" t="s">
        <v>67</v>
      </c>
    </row>
    <row r="12" spans="1:6" x14ac:dyDescent="0.25">
      <c r="A12" s="36">
        <v>5</v>
      </c>
      <c r="B12" s="1" t="s">
        <v>68</v>
      </c>
      <c r="C12" t="s">
        <v>4</v>
      </c>
      <c r="E12" s="7">
        <v>6</v>
      </c>
      <c r="F12" s="40" t="s">
        <v>72</v>
      </c>
    </row>
    <row r="13" spans="1:6" x14ac:dyDescent="0.25">
      <c r="A13" s="37">
        <v>7</v>
      </c>
      <c r="B13" s="1" t="s">
        <v>69</v>
      </c>
      <c r="C13" t="s">
        <v>5</v>
      </c>
    </row>
    <row r="14" spans="1:6" x14ac:dyDescent="0.25">
      <c r="A14" s="38">
        <v>9</v>
      </c>
      <c r="B14" s="1" t="s">
        <v>70</v>
      </c>
      <c r="C14" t="s">
        <v>6</v>
      </c>
    </row>
    <row r="18" spans="1:7" x14ac:dyDescent="0.25">
      <c r="A18" s="2" t="s">
        <v>31</v>
      </c>
      <c r="B18" s="3">
        <v>1</v>
      </c>
      <c r="C18" s="3">
        <v>4</v>
      </c>
      <c r="D18" s="3">
        <v>6</v>
      </c>
      <c r="E18" s="3" t="s">
        <v>13</v>
      </c>
    </row>
    <row r="19" spans="1:7" x14ac:dyDescent="0.25">
      <c r="A19" s="3">
        <v>1</v>
      </c>
      <c r="B19" s="24">
        <v>1</v>
      </c>
      <c r="C19" s="13">
        <v>0.33333333333333331</v>
      </c>
      <c r="D19" s="13">
        <v>0.1111111111111111</v>
      </c>
      <c r="E19" s="42">
        <f>+G84</f>
        <v>6.5793741849440104E-2</v>
      </c>
    </row>
    <row r="20" spans="1:7" x14ac:dyDescent="0.25">
      <c r="A20" s="3">
        <v>4</v>
      </c>
      <c r="B20" s="5">
        <f>1/C19</f>
        <v>3</v>
      </c>
      <c r="C20" s="24">
        <v>1</v>
      </c>
      <c r="D20" s="13">
        <v>0.14285714285714285</v>
      </c>
      <c r="E20" s="42">
        <f>+G85</f>
        <v>0.14881506992909246</v>
      </c>
    </row>
    <row r="21" spans="1:7" x14ac:dyDescent="0.25">
      <c r="A21" s="3">
        <v>6</v>
      </c>
      <c r="B21" s="5">
        <f>1/D19</f>
        <v>9</v>
      </c>
      <c r="C21" s="5">
        <f>1/D20</f>
        <v>7</v>
      </c>
      <c r="D21" s="24">
        <v>1</v>
      </c>
      <c r="E21" s="42">
        <f>+G86</f>
        <v>0.78539118822146747</v>
      </c>
    </row>
    <row r="22" spans="1:7" x14ac:dyDescent="0.25">
      <c r="A22" s="3" t="s">
        <v>12</v>
      </c>
      <c r="B22" s="22">
        <f>+SUM(B19:B21)</f>
        <v>13</v>
      </c>
      <c r="C22" s="22">
        <f>+SUM(C19:C21)</f>
        <v>8.3333333333333339</v>
      </c>
      <c r="D22" s="22">
        <f>+SUM(D19:D21)</f>
        <v>1.253968253968254</v>
      </c>
      <c r="E22" s="22">
        <f>+SUM(E19:E21)</f>
        <v>1</v>
      </c>
    </row>
    <row r="25" spans="1:7" x14ac:dyDescent="0.25">
      <c r="A25" t="s">
        <v>14</v>
      </c>
    </row>
    <row r="27" spans="1:7" x14ac:dyDescent="0.25">
      <c r="A27" s="2" t="s">
        <v>31</v>
      </c>
      <c r="B27" s="3">
        <v>1</v>
      </c>
      <c r="C27" s="3">
        <v>4</v>
      </c>
      <c r="D27" s="3">
        <v>6</v>
      </c>
      <c r="E27" s="26"/>
      <c r="F27" s="11" t="s">
        <v>15</v>
      </c>
      <c r="G27" s="11" t="s">
        <v>16</v>
      </c>
    </row>
    <row r="28" spans="1:7" x14ac:dyDescent="0.25">
      <c r="A28" s="3">
        <v>1</v>
      </c>
      <c r="B28" s="10">
        <f t="shared" ref="B28:D30" si="0">+B19/B$22</f>
        <v>7.6923076923076927E-2</v>
      </c>
      <c r="C28" s="10">
        <f t="shared" si="0"/>
        <v>3.9999999999999994E-2</v>
      </c>
      <c r="D28" s="10">
        <f t="shared" si="0"/>
        <v>8.8607594936708861E-2</v>
      </c>
      <c r="F28" s="10">
        <f>+SUM(B28:D28)</f>
        <v>0.2055306718597858</v>
      </c>
      <c r="G28" s="10">
        <f>+AVERAGE(B28:D28)</f>
        <v>6.8510223953261937E-2</v>
      </c>
    </row>
    <row r="29" spans="1:7" x14ac:dyDescent="0.25">
      <c r="A29" s="3">
        <v>4</v>
      </c>
      <c r="B29" s="10">
        <f t="shared" si="0"/>
        <v>0.23076923076923078</v>
      </c>
      <c r="C29" s="10">
        <f t="shared" si="0"/>
        <v>0.12</v>
      </c>
      <c r="D29" s="10">
        <f t="shared" si="0"/>
        <v>0.11392405063291139</v>
      </c>
      <c r="F29" s="10">
        <f>+SUM(B29:D29)</f>
        <v>0.46469328140214217</v>
      </c>
      <c r="G29" s="10">
        <f>+AVERAGE(B29:D29)</f>
        <v>0.15489776046738071</v>
      </c>
    </row>
    <row r="30" spans="1:7" x14ac:dyDescent="0.25">
      <c r="A30" s="3">
        <v>6</v>
      </c>
      <c r="B30" s="10">
        <f t="shared" si="0"/>
        <v>0.69230769230769229</v>
      </c>
      <c r="C30" s="10">
        <f t="shared" si="0"/>
        <v>0.84</v>
      </c>
      <c r="D30" s="10">
        <f t="shared" si="0"/>
        <v>0.79746835443037978</v>
      </c>
      <c r="F30" s="10">
        <f>+SUM(B30:D30)</f>
        <v>2.3297760467380719</v>
      </c>
      <c r="G30" s="10">
        <f>+AVERAGE(B30:D30)</f>
        <v>0.77659201557935731</v>
      </c>
    </row>
    <row r="31" spans="1:7" x14ac:dyDescent="0.25">
      <c r="A31" s="3" t="s">
        <v>12</v>
      </c>
      <c r="B31" s="22">
        <f>+SUM(B28:B30)</f>
        <v>1</v>
      </c>
      <c r="C31" s="22">
        <f>+SUM(C28:C30)</f>
        <v>1</v>
      </c>
      <c r="D31" s="22">
        <f>+SUM(D28:D30)</f>
        <v>1</v>
      </c>
    </row>
    <row r="33" spans="1:10" x14ac:dyDescent="0.25">
      <c r="A33" s="2" t="s">
        <v>31</v>
      </c>
      <c r="B33" s="3">
        <v>1</v>
      </c>
      <c r="C33" s="3">
        <v>4</v>
      </c>
      <c r="D33" s="3">
        <v>6</v>
      </c>
      <c r="F33" s="11" t="s">
        <v>16</v>
      </c>
      <c r="G33" s="11" t="s">
        <v>17</v>
      </c>
      <c r="J33" s="11" t="s">
        <v>18</v>
      </c>
    </row>
    <row r="34" spans="1:10" x14ac:dyDescent="0.25">
      <c r="A34" s="3">
        <v>1</v>
      </c>
      <c r="B34" s="13">
        <f t="shared" ref="B34:D36" si="1">+B19</f>
        <v>1</v>
      </c>
      <c r="C34" s="13">
        <f t="shared" si="1"/>
        <v>0.33333333333333331</v>
      </c>
      <c r="D34" s="13">
        <f t="shared" si="1"/>
        <v>0.1111111111111111</v>
      </c>
      <c r="F34" s="10">
        <f>+G28</f>
        <v>6.8510223953261937E-2</v>
      </c>
      <c r="G34" s="14">
        <f>+(B34*$F$34)+C34*$F$35+D34*$F$36</f>
        <v>0.20643081250676187</v>
      </c>
      <c r="J34" s="15">
        <f>+G34/F34</f>
        <v>3.0131387783462822</v>
      </c>
    </row>
    <row r="35" spans="1:10" x14ac:dyDescent="0.25">
      <c r="A35" s="3">
        <v>4</v>
      </c>
      <c r="B35" s="13">
        <f t="shared" si="1"/>
        <v>3</v>
      </c>
      <c r="C35" s="13">
        <f t="shared" si="1"/>
        <v>1</v>
      </c>
      <c r="D35" s="13">
        <f t="shared" si="1"/>
        <v>0.14285714285714285</v>
      </c>
      <c r="F35" s="10">
        <f>+G29</f>
        <v>0.15489776046738071</v>
      </c>
      <c r="G35" s="14">
        <f t="shared" ref="G35:G36" si="2">+(B35*$F$34)+C35*$F$35+D35*$F$36</f>
        <v>0.47137014883850326</v>
      </c>
      <c r="J35" s="15">
        <f t="shared" ref="J35:J36" si="3">+G35/F35</f>
        <v>3.043104996587521</v>
      </c>
    </row>
    <row r="36" spans="1:10" x14ac:dyDescent="0.25">
      <c r="A36" s="3">
        <v>6</v>
      </c>
      <c r="B36" s="13">
        <f t="shared" si="1"/>
        <v>9</v>
      </c>
      <c r="C36" s="13">
        <f t="shared" si="1"/>
        <v>7</v>
      </c>
      <c r="D36" s="13">
        <f t="shared" si="1"/>
        <v>1</v>
      </c>
      <c r="F36" s="10">
        <f>+G30</f>
        <v>0.77659201557935731</v>
      </c>
      <c r="G36" s="14">
        <f t="shared" si="2"/>
        <v>2.4774683544303797</v>
      </c>
      <c r="J36" s="15">
        <f t="shared" si="3"/>
        <v>3.1901800491499075</v>
      </c>
    </row>
    <row r="37" spans="1:10" x14ac:dyDescent="0.25">
      <c r="A37" s="3" t="s">
        <v>12</v>
      </c>
      <c r="B37" s="22">
        <f>+SUM(B34:B36)</f>
        <v>13</v>
      </c>
      <c r="C37" s="22">
        <f>+SUM(C34:C36)</f>
        <v>8.3333333333333339</v>
      </c>
      <c r="D37" s="22">
        <f>+SUM(D34:D36)</f>
        <v>1.253968253968254</v>
      </c>
      <c r="I37" s="16" t="s">
        <v>19</v>
      </c>
      <c r="J37" s="17">
        <f>+AVERAGE(J34:J36)</f>
        <v>3.0821412746945698</v>
      </c>
    </row>
    <row r="40" spans="1:10" x14ac:dyDescent="0.25">
      <c r="B40" s="4" t="s">
        <v>22</v>
      </c>
      <c r="C40" s="4" t="s">
        <v>23</v>
      </c>
      <c r="E40" s="18" t="s">
        <v>20</v>
      </c>
      <c r="F40" s="18">
        <f>+(J37-3)/2</f>
        <v>4.1070637347284888E-2</v>
      </c>
    </row>
    <row r="41" spans="1:10" x14ac:dyDescent="0.25">
      <c r="B41" s="4">
        <v>1</v>
      </c>
      <c r="C41" s="4">
        <v>0</v>
      </c>
      <c r="E41" s="18" t="s">
        <v>21</v>
      </c>
      <c r="F41" s="18">
        <f>+F40/C43</f>
        <v>7.0811443702215329E-2</v>
      </c>
      <c r="G41" s="19"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20" t="s">
        <v>24</v>
      </c>
    </row>
    <row r="53" spans="1:7" x14ac:dyDescent="0.25">
      <c r="A53" s="21"/>
    </row>
    <row r="54" spans="1:7" x14ac:dyDescent="0.25">
      <c r="A54" s="20" t="s">
        <v>25</v>
      </c>
      <c r="B54" s="10">
        <f>+($B34*B$34)+($C34*B$35)+($D34*B$36)</f>
        <v>3</v>
      </c>
      <c r="C54" s="10">
        <f t="shared" ref="C54:D54" si="4">+($B34*C$34)+($C34*C$35)+($D34*C$36)</f>
        <v>1.4444444444444442</v>
      </c>
      <c r="D54" s="10">
        <f t="shared" si="4"/>
        <v>0.26984126984126983</v>
      </c>
      <c r="F54" s="10">
        <f>+SUM(B54:D54)</f>
        <v>4.7142857142857144</v>
      </c>
      <c r="G54" s="4">
        <f>+F54/$F$57</f>
        <v>6.3178047223994893E-2</v>
      </c>
    </row>
    <row r="55" spans="1:7" x14ac:dyDescent="0.25">
      <c r="B55" s="10">
        <f t="shared" ref="B55:D56" si="5">+($B35*B$34)+($C35*B$35)+($D35*B$36)</f>
        <v>7.2857142857142856</v>
      </c>
      <c r="C55" s="10">
        <f t="shared" si="5"/>
        <v>3</v>
      </c>
      <c r="D55" s="10">
        <f t="shared" si="5"/>
        <v>0.61904761904761907</v>
      </c>
      <c r="F55" s="10">
        <f>+SUM(B55:D55)</f>
        <v>10.904761904761903</v>
      </c>
      <c r="G55" s="4">
        <f>+F55/$F$57</f>
        <v>0.14613911933631141</v>
      </c>
    </row>
    <row r="56" spans="1:7" x14ac:dyDescent="0.25">
      <c r="B56" s="10">
        <f t="shared" si="5"/>
        <v>39</v>
      </c>
      <c r="C56" s="10">
        <f t="shared" si="5"/>
        <v>17</v>
      </c>
      <c r="D56" s="10">
        <f t="shared" si="5"/>
        <v>3</v>
      </c>
      <c r="F56" s="10">
        <f>+SUM(B56:D56)</f>
        <v>59</v>
      </c>
      <c r="G56" s="4">
        <f>+F56/$F$57</f>
        <v>0.7906828334396937</v>
      </c>
    </row>
    <row r="57" spans="1:7" x14ac:dyDescent="0.25">
      <c r="E57" s="7" t="s">
        <v>12</v>
      </c>
      <c r="F57" s="22">
        <f>+SUM(F54:F56)</f>
        <v>74.61904761904762</v>
      </c>
      <c r="G57" s="22">
        <f>+SUM(G54:G56)</f>
        <v>1</v>
      </c>
    </row>
    <row r="60" spans="1:7" x14ac:dyDescent="0.25">
      <c r="A60" s="20" t="s">
        <v>26</v>
      </c>
      <c r="B60" s="10">
        <f>+($B54*B$54)+($C54*B$55)+($D54*B$56)</f>
        <v>30.047619047619044</v>
      </c>
      <c r="C60" s="10">
        <f t="shared" ref="C60:D60" si="6">+($B54*C$54)+($C54*C$55)+($D54*C$56)</f>
        <v>13.253968253968251</v>
      </c>
      <c r="D60" s="10">
        <f t="shared" si="6"/>
        <v>2.5132275132275135</v>
      </c>
      <c r="F60" s="10">
        <f>+SUM(B60:D60)</f>
        <v>45.81481481481481</v>
      </c>
      <c r="G60" s="4">
        <f>+F60/$F$63</f>
        <v>6.5860143492164208E-2</v>
      </c>
    </row>
    <row r="61" spans="1:7" x14ac:dyDescent="0.25">
      <c r="B61" s="10">
        <f t="shared" ref="B61:D62" si="7">+($B55*B$54)+($C55*B$55)+($D55*B$56)</f>
        <v>67.857142857142861</v>
      </c>
      <c r="C61" s="10">
        <f t="shared" si="7"/>
        <v>30.047619047619044</v>
      </c>
      <c r="D61" s="10">
        <f t="shared" si="7"/>
        <v>5.6802721088435373</v>
      </c>
      <c r="F61" s="10">
        <f>+SUM(B61:D61)</f>
        <v>103.58503401360544</v>
      </c>
      <c r="G61" s="4">
        <f>+F61/$F$63</f>
        <v>0.14890653233789219</v>
      </c>
    </row>
    <row r="62" spans="1:7" x14ac:dyDescent="0.25">
      <c r="B62" s="10">
        <f t="shared" si="7"/>
        <v>357.85714285714289</v>
      </c>
      <c r="C62" s="10">
        <f t="shared" si="7"/>
        <v>158.33333333333331</v>
      </c>
      <c r="D62" s="10">
        <f t="shared" si="7"/>
        <v>30.047619047619047</v>
      </c>
      <c r="F62" s="10">
        <f>+SUM(B62:D62)</f>
        <v>546.23809523809518</v>
      </c>
      <c r="G62" s="4">
        <f>+F62/$F$63</f>
        <v>0.78523332416994351</v>
      </c>
    </row>
    <row r="63" spans="1:7" x14ac:dyDescent="0.25">
      <c r="E63" s="7" t="s">
        <v>12</v>
      </c>
      <c r="F63" s="22">
        <f>+SUM(F60:F62)</f>
        <v>695.6379440665155</v>
      </c>
      <c r="G63" s="22">
        <f>+SUM(G60:G62)</f>
        <v>0.99999999999999989</v>
      </c>
    </row>
    <row r="66" spans="1:7" x14ac:dyDescent="0.25">
      <c r="A66" s="20" t="s">
        <v>27</v>
      </c>
      <c r="B66" s="10">
        <f>+($B60*B$60)+($C60*B$61)+($D60*B$62)</f>
        <v>2701.612244897959</v>
      </c>
      <c r="C66" s="10">
        <f t="shared" ref="C66:D66" si="8">+($B60*C$60)+($C60*C$61)+($D60*C$62)</f>
        <v>1194.4280675233053</v>
      </c>
      <c r="D66" s="10">
        <f t="shared" si="8"/>
        <v>226.31915199942409</v>
      </c>
      <c r="F66" s="10">
        <f>+SUM(B66:D66)</f>
        <v>4122.3594644206887</v>
      </c>
      <c r="G66" s="4">
        <f>+F66/$F$69</f>
        <v>6.5793779436184224E-2</v>
      </c>
    </row>
    <row r="67" spans="1:7" x14ac:dyDescent="0.25">
      <c r="B67" s="10">
        <f t="shared" ref="B67:D68" si="9">+($B61*B$60)+($C61*B$61)+($D61*B$62)</f>
        <v>6110.6171039844503</v>
      </c>
      <c r="C67" s="10">
        <f t="shared" si="9"/>
        <v>2701.6122448979586</v>
      </c>
      <c r="D67" s="10">
        <f t="shared" si="9"/>
        <v>511.89774322427388</v>
      </c>
      <c r="F67" s="10">
        <f>+SUM(B67:D67)</f>
        <v>9324.1270921066825</v>
      </c>
      <c r="G67" s="4">
        <f>+F67/$F$69</f>
        <v>0.14881515467725645</v>
      </c>
    </row>
    <row r="68" spans="1:7" x14ac:dyDescent="0.25">
      <c r="B68" s="10">
        <f t="shared" si="9"/>
        <v>32249.557823129249</v>
      </c>
      <c r="C68" s="10">
        <f t="shared" si="9"/>
        <v>14258.106575963717</v>
      </c>
      <c r="D68" s="10">
        <f t="shared" si="9"/>
        <v>2701.6122448979595</v>
      </c>
      <c r="F68" s="10">
        <f>+SUM(B68:D68)</f>
        <v>49209.276643990925</v>
      </c>
      <c r="G68" s="4">
        <f>+F68/$F$69</f>
        <v>0.78539106588655927</v>
      </c>
    </row>
    <row r="69" spans="1:7" x14ac:dyDescent="0.25">
      <c r="E69" s="7" t="s">
        <v>12</v>
      </c>
      <c r="F69" s="22">
        <f>+SUM(F66:F68)</f>
        <v>62655.763200518297</v>
      </c>
      <c r="G69" s="22">
        <f>+SUM(G66:G68)</f>
        <v>1</v>
      </c>
    </row>
    <row r="72" spans="1:7" x14ac:dyDescent="0.25">
      <c r="A72" s="20" t="s">
        <v>28</v>
      </c>
      <c r="B72" s="10">
        <f>+($B66*B$66)+($C66*B$67)+($D66*B$68)</f>
        <v>21896093.8795566</v>
      </c>
      <c r="C72" s="10">
        <f t="shared" ref="C72:D72" si="10">+($B66*C$66)+($C66*C$67)+($D66*C$68)</f>
        <v>9680645.575131055</v>
      </c>
      <c r="D72" s="10">
        <f t="shared" si="10"/>
        <v>1834278.2168020438</v>
      </c>
      <c r="F72" s="10">
        <f>+SUM(B72:D72)</f>
        <v>33411017.671489701</v>
      </c>
      <c r="G72" s="4">
        <f>+F72/$F$75</f>
        <v>6.5793741849445683E-2</v>
      </c>
    </row>
    <row r="73" spans="1:7" x14ac:dyDescent="0.25">
      <c r="B73" s="10">
        <f t="shared" ref="B73:D74" si="11">+($B67*B$66)+($C67*B$67)+($D67*B$68)</f>
        <v>49525511.853655174</v>
      </c>
      <c r="C73" s="10">
        <f t="shared" si="11"/>
        <v>21896093.879556596</v>
      </c>
      <c r="D73" s="10">
        <f t="shared" si="11"/>
        <v>4148848.1036275965</v>
      </c>
      <c r="F73" s="10">
        <f>+SUM(B73:D73)</f>
        <v>75570453.836839363</v>
      </c>
      <c r="G73" s="4">
        <f>+F73/$F$75</f>
        <v>0.14881506992913965</v>
      </c>
    </row>
    <row r="74" spans="1:7" x14ac:dyDescent="0.25">
      <c r="B74" s="10">
        <f t="shared" si="11"/>
        <v>261377430.52853855</v>
      </c>
      <c r="C74" s="10">
        <f t="shared" si="11"/>
        <v>115559527.65852875</v>
      </c>
      <c r="D74" s="10">
        <f t="shared" si="11"/>
        <v>21896093.879556604</v>
      </c>
      <c r="F74" s="10">
        <f>+SUM(B74:D74)</f>
        <v>398833052.06662387</v>
      </c>
      <c r="G74" s="4">
        <f>+F74/$F$75</f>
        <v>0.78539118822141463</v>
      </c>
    </row>
    <row r="75" spans="1:7" x14ac:dyDescent="0.25">
      <c r="E75" s="7" t="s">
        <v>12</v>
      </c>
      <c r="F75" s="22">
        <f>+SUM(F72:F74)</f>
        <v>507814523.57495296</v>
      </c>
      <c r="G75" s="22">
        <f>+SUM(G72:G74)</f>
        <v>1</v>
      </c>
    </row>
    <row r="78" spans="1:7" x14ac:dyDescent="0.25">
      <c r="A78" s="20" t="s">
        <v>29</v>
      </c>
      <c r="B78" s="23">
        <f>+($B72*B$72)+($C72*B$73)+($D72*B$74)</f>
        <v>1438316781546731.3</v>
      </c>
      <c r="C78" s="23">
        <f t="shared" ref="C78:D78" si="12">+($B72*C$72)+($C72*C$73)+($D72*C$74)</f>
        <v>635904972983540</v>
      </c>
      <c r="D78" s="23">
        <f t="shared" si="12"/>
        <v>120490584108919.83</v>
      </c>
      <c r="F78" s="23">
        <f>+SUM(B78:D78)</f>
        <v>2194712338639191</v>
      </c>
      <c r="G78" s="4">
        <f>+F78/$F$81</f>
        <v>6.5793741849440104E-2</v>
      </c>
    </row>
    <row r="79" spans="1:7" x14ac:dyDescent="0.25">
      <c r="B79" s="23">
        <f t="shared" ref="B79:D80" si="13">+($B73*B$72)+($C73*B$73)+($D73*B$74)</f>
        <v>3253245770940834.5</v>
      </c>
      <c r="C79" s="23">
        <f t="shared" si="13"/>
        <v>1438316781546731</v>
      </c>
      <c r="D79" s="23">
        <f t="shared" si="13"/>
        <v>272530702707231.56</v>
      </c>
      <c r="F79" s="23">
        <f>+SUM(B79:D79)</f>
        <v>4964093255194798</v>
      </c>
      <c r="G79" s="4">
        <f>+F79/$F$81</f>
        <v>0.14881506992909249</v>
      </c>
    </row>
    <row r="80" spans="1:7" x14ac:dyDescent="0.25">
      <c r="B80" s="23">
        <f t="shared" si="13"/>
        <v>1.7169434270555584E+16</v>
      </c>
      <c r="C80" s="23">
        <f t="shared" si="13"/>
        <v>7590906798861948</v>
      </c>
      <c r="D80" s="23">
        <f t="shared" si="13"/>
        <v>1438316781546731.8</v>
      </c>
      <c r="F80" s="23">
        <f>+SUM(B80:D80)</f>
        <v>2.6198657850964264E+16</v>
      </c>
      <c r="G80" s="4">
        <f>+F80/$F$81</f>
        <v>0.78539118822146747</v>
      </c>
    </row>
    <row r="81" spans="1:7" x14ac:dyDescent="0.25">
      <c r="E81" s="7" t="s">
        <v>12</v>
      </c>
      <c r="F81" s="25">
        <f>+SUM(F78:F80)</f>
        <v>3.3357463444798252E+16</v>
      </c>
      <c r="G81" s="22">
        <f>+SUM(G78:G80)</f>
        <v>1</v>
      </c>
    </row>
    <row r="84" spans="1:7" x14ac:dyDescent="0.25">
      <c r="A84" s="20" t="s">
        <v>30</v>
      </c>
      <c r="B84" s="23">
        <f>+($B78*B$78)+($C78*B$79)+($D78*B$80)</f>
        <v>6.2062654922368418E+30</v>
      </c>
      <c r="C84" s="23">
        <f t="shared" ref="C84:D84" si="14">+($B78*C$78)+($C78*C$79)+($D78*C$80)</f>
        <v>2.7438983823337398E+30</v>
      </c>
      <c r="D84" s="23">
        <f t="shared" si="14"/>
        <v>5.1991088742668193E+29</v>
      </c>
      <c r="F84" s="23">
        <f>+SUM(B84:D84)</f>
        <v>9.4700747619972634E+30</v>
      </c>
      <c r="G84" s="4">
        <f>+F84/$F$87</f>
        <v>6.5793741849440104E-2</v>
      </c>
    </row>
    <row r="85" spans="1:7" x14ac:dyDescent="0.25">
      <c r="B85" s="23">
        <f t="shared" ref="B85:D86" si="15">+($B79*B$78)+($C79*B$79)+($D79*B$80)</f>
        <v>1.4037593960520408E+31</v>
      </c>
      <c r="C85" s="23">
        <f t="shared" si="15"/>
        <v>6.2062654922368429E+30</v>
      </c>
      <c r="D85" s="23">
        <f t="shared" si="15"/>
        <v>1.1759564495716032E+30</v>
      </c>
      <c r="F85" s="23">
        <f>+SUM(B85:D85)</f>
        <v>2.1419815902328852E+31</v>
      </c>
      <c r="G85" s="4">
        <f>+F85/$F$87</f>
        <v>0.14881506992909246</v>
      </c>
    </row>
    <row r="86" spans="1:7" x14ac:dyDescent="0.25">
      <c r="B86" s="23">
        <f t="shared" si="15"/>
        <v>7.4085256323010986E+31</v>
      </c>
      <c r="C86" s="23">
        <f t="shared" si="15"/>
        <v>3.2754385907880948E+31</v>
      </c>
      <c r="D86" s="23">
        <f t="shared" si="15"/>
        <v>6.2062654922368452E+30</v>
      </c>
      <c r="F86" s="23">
        <f>+SUM(B86:D86)</f>
        <v>1.1304590772312876E+32</v>
      </c>
      <c r="G86" s="4">
        <f>+F86/$F$87</f>
        <v>0.78539118822146747</v>
      </c>
    </row>
    <row r="87" spans="1:7" x14ac:dyDescent="0.25">
      <c r="E87" s="7" t="s">
        <v>12</v>
      </c>
      <c r="F87" s="25">
        <f>+SUM(F84:F86)</f>
        <v>1.4393579838745487E+32</v>
      </c>
      <c r="G87" s="22">
        <f>+SUM(G84:G86)</f>
        <v>1</v>
      </c>
    </row>
  </sheetData>
  <mergeCells count="6">
    <mergeCell ref="B6:E6"/>
    <mergeCell ref="B1:E1"/>
    <mergeCell ref="A2:A3"/>
    <mergeCell ref="B2:E3"/>
    <mergeCell ref="B4:E4"/>
    <mergeCell ref="B5:E5"/>
  </mergeCells>
  <conditionalFormatting sqref="F41">
    <cfRule type="cellIs" dxfId="5" priority="2" operator="lessThan">
      <formula>0.1</formula>
    </cfRule>
    <cfRule type="cellIs" dxfId="4"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{A91A09D3-8B31-4E73-9E3F-D4506D6ED9B2}</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91A09D3-8B31-4E73-9E3F-D4506D6ED9B2}">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75FC-C9BE-444A-ADBA-0F0D193F7381}">
  <sheetPr>
    <tabColor theme="5" tint="0.39997558519241921"/>
  </sheetPr>
  <dimension ref="A1:J87"/>
  <sheetViews>
    <sheetView topLeftCell="B4" workbookViewId="0">
      <selection activeCell="D16" sqref="D16"/>
    </sheetView>
  </sheetViews>
  <sheetFormatPr baseColWidth="10" defaultRowHeight="15" x14ac:dyDescent="0.25"/>
  <cols>
    <col min="1" max="1" width="39.28515625" customWidth="1"/>
    <col min="2" max="2" width="36.7109375" customWidth="1"/>
    <col min="3" max="3" width="28" customWidth="1"/>
    <col min="4" max="4" width="25.85546875" customWidth="1"/>
    <col min="5" max="5" width="38" customWidth="1"/>
    <col min="6" max="6" width="64.5703125" customWidth="1"/>
    <col min="7" max="7" width="55.140625" customWidth="1"/>
  </cols>
  <sheetData>
    <row r="1" spans="1:6" x14ac:dyDescent="0.25">
      <c r="A1" s="32" t="s">
        <v>35</v>
      </c>
      <c r="B1" s="57" t="s">
        <v>11</v>
      </c>
      <c r="C1" s="57"/>
      <c r="D1" s="57"/>
      <c r="E1" s="57"/>
    </row>
    <row r="2" spans="1:6" x14ac:dyDescent="0.25">
      <c r="A2" s="56" t="s">
        <v>36</v>
      </c>
      <c r="B2" s="59" t="s">
        <v>80</v>
      </c>
      <c r="C2" s="59"/>
      <c r="D2" s="59"/>
      <c r="E2" s="59"/>
    </row>
    <row r="3" spans="1:6" ht="27" customHeight="1" x14ac:dyDescent="0.25">
      <c r="A3" s="56"/>
      <c r="B3" s="59"/>
      <c r="C3" s="59"/>
      <c r="D3" s="59"/>
      <c r="E3" s="59"/>
    </row>
    <row r="4" spans="1:6" x14ac:dyDescent="0.25">
      <c r="A4" s="32" t="s">
        <v>37</v>
      </c>
      <c r="B4" s="57" t="s">
        <v>73</v>
      </c>
      <c r="C4" s="57"/>
      <c r="D4" s="57"/>
      <c r="E4" s="57"/>
    </row>
    <row r="5" spans="1:6" x14ac:dyDescent="0.25">
      <c r="A5" s="32" t="s">
        <v>38</v>
      </c>
      <c r="B5" s="58" t="s">
        <v>81</v>
      </c>
      <c r="C5" s="58"/>
      <c r="D5" s="58"/>
      <c r="E5" s="58"/>
    </row>
    <row r="6" spans="1:6" ht="31.5" customHeight="1" x14ac:dyDescent="0.25">
      <c r="A6" s="41" t="s">
        <v>39</v>
      </c>
      <c r="B6" s="55" t="s">
        <v>85</v>
      </c>
      <c r="C6" s="55"/>
      <c r="D6" s="55"/>
      <c r="E6" s="55"/>
    </row>
    <row r="9" spans="1:6" x14ac:dyDescent="0.25">
      <c r="A9" t="s">
        <v>0</v>
      </c>
      <c r="B9" t="s">
        <v>82</v>
      </c>
      <c r="C9" t="s">
        <v>78</v>
      </c>
      <c r="E9" s="39" t="s">
        <v>31</v>
      </c>
      <c r="F9" s="39" t="s">
        <v>79</v>
      </c>
    </row>
    <row r="10" spans="1:6" x14ac:dyDescent="0.25">
      <c r="A10" s="34">
        <v>1</v>
      </c>
      <c r="B10" s="1" t="s">
        <v>88</v>
      </c>
      <c r="C10" t="s">
        <v>2</v>
      </c>
      <c r="E10" s="7">
        <v>1</v>
      </c>
      <c r="F10" s="40" t="s">
        <v>74</v>
      </c>
    </row>
    <row r="11" spans="1:6" x14ac:dyDescent="0.25">
      <c r="A11" s="35">
        <v>3</v>
      </c>
      <c r="B11" s="1" t="s">
        <v>77</v>
      </c>
      <c r="C11" t="s">
        <v>3</v>
      </c>
      <c r="E11" s="7">
        <v>4</v>
      </c>
      <c r="F11" s="40" t="s">
        <v>75</v>
      </c>
    </row>
    <row r="12" spans="1:6" x14ac:dyDescent="0.25">
      <c r="A12" s="36">
        <v>5</v>
      </c>
      <c r="B12" s="1" t="s">
        <v>74</v>
      </c>
      <c r="C12" t="s">
        <v>4</v>
      </c>
      <c r="E12" s="7">
        <v>6</v>
      </c>
      <c r="F12" s="40" t="s">
        <v>76</v>
      </c>
    </row>
    <row r="13" spans="1:6" x14ac:dyDescent="0.25">
      <c r="A13" s="37">
        <v>7</v>
      </c>
      <c r="B13" s="1" t="s">
        <v>76</v>
      </c>
      <c r="C13" t="s">
        <v>5</v>
      </c>
    </row>
    <row r="14" spans="1:6" x14ac:dyDescent="0.25">
      <c r="A14" s="38">
        <v>9</v>
      </c>
      <c r="B14" s="1" t="s">
        <v>75</v>
      </c>
      <c r="C14" t="s">
        <v>6</v>
      </c>
    </row>
    <row r="16" spans="1:6" x14ac:dyDescent="0.25">
      <c r="D16" s="27"/>
      <c r="E16" s="28"/>
    </row>
    <row r="18" spans="1:7" x14ac:dyDescent="0.25">
      <c r="A18" s="2" t="s">
        <v>31</v>
      </c>
      <c r="B18" s="3">
        <v>1</v>
      </c>
      <c r="C18" s="3">
        <v>4</v>
      </c>
      <c r="D18" s="3">
        <v>6</v>
      </c>
      <c r="E18" s="3" t="s">
        <v>13</v>
      </c>
    </row>
    <row r="19" spans="1:7" x14ac:dyDescent="0.25">
      <c r="A19" s="3">
        <v>1</v>
      </c>
      <c r="B19" s="24">
        <v>1</v>
      </c>
      <c r="C19" s="13">
        <v>0.1111111111111111</v>
      </c>
      <c r="D19" s="13">
        <v>0.33333333333333331</v>
      </c>
      <c r="E19" s="42">
        <f>+G84</f>
        <v>6.5793741849440104E-2</v>
      </c>
    </row>
    <row r="20" spans="1:7" x14ac:dyDescent="0.25">
      <c r="A20" s="3">
        <v>4</v>
      </c>
      <c r="B20" s="5">
        <f>1/C19</f>
        <v>9</v>
      </c>
      <c r="C20" s="24">
        <v>1</v>
      </c>
      <c r="D20" s="13">
        <v>7</v>
      </c>
      <c r="E20" s="42">
        <f>+G85</f>
        <v>0.78539118822146747</v>
      </c>
    </row>
    <row r="21" spans="1:7" x14ac:dyDescent="0.25">
      <c r="A21" s="3">
        <v>6</v>
      </c>
      <c r="B21" s="5">
        <f>1/D19</f>
        <v>3</v>
      </c>
      <c r="C21" s="5">
        <f>1/D20</f>
        <v>0.14285714285714285</v>
      </c>
      <c r="D21" s="24">
        <v>1</v>
      </c>
      <c r="E21" s="42">
        <f>+G86</f>
        <v>0.14881506992909246</v>
      </c>
    </row>
    <row r="22" spans="1:7" x14ac:dyDescent="0.25">
      <c r="A22" s="3" t="s">
        <v>12</v>
      </c>
      <c r="B22" s="22">
        <f>+SUM(B19:B21)</f>
        <v>13</v>
      </c>
      <c r="C22" s="22">
        <f>+SUM(C19:C21)</f>
        <v>1.253968253968254</v>
      </c>
      <c r="D22" s="22">
        <f>+SUM(D19:D21)</f>
        <v>8.3333333333333321</v>
      </c>
      <c r="E22" s="22">
        <f>+SUM(E19:E21)</f>
        <v>1</v>
      </c>
    </row>
    <row r="25" spans="1:7" x14ac:dyDescent="0.25">
      <c r="A25" t="s">
        <v>14</v>
      </c>
    </row>
    <row r="27" spans="1:7" x14ac:dyDescent="0.25">
      <c r="A27" s="2" t="s">
        <v>31</v>
      </c>
      <c r="B27" s="3">
        <v>1</v>
      </c>
      <c r="C27" s="3">
        <v>4</v>
      </c>
      <c r="D27" s="3">
        <v>6</v>
      </c>
      <c r="E27" s="26"/>
      <c r="F27" s="11" t="s">
        <v>15</v>
      </c>
      <c r="G27" s="11" t="s">
        <v>16</v>
      </c>
    </row>
    <row r="28" spans="1:7" x14ac:dyDescent="0.25">
      <c r="A28" s="3">
        <v>1</v>
      </c>
      <c r="B28" s="10">
        <f t="shared" ref="B28:D30" si="0">+B19/B$22</f>
        <v>7.6923076923076927E-2</v>
      </c>
      <c r="C28" s="10">
        <f t="shared" si="0"/>
        <v>8.8607594936708861E-2</v>
      </c>
      <c r="D28" s="10">
        <f t="shared" si="0"/>
        <v>0.04</v>
      </c>
      <c r="F28" s="10">
        <f>+SUM(B28:D28)</f>
        <v>0.2055306718597858</v>
      </c>
      <c r="G28" s="10">
        <f>+AVERAGE(B28:D28)</f>
        <v>6.8510223953261937E-2</v>
      </c>
    </row>
    <row r="29" spans="1:7" x14ac:dyDescent="0.25">
      <c r="A29" s="3">
        <v>4</v>
      </c>
      <c r="B29" s="10">
        <f t="shared" si="0"/>
        <v>0.69230769230769229</v>
      </c>
      <c r="C29" s="10">
        <f t="shared" si="0"/>
        <v>0.79746835443037978</v>
      </c>
      <c r="D29" s="10">
        <f t="shared" si="0"/>
        <v>0.84000000000000008</v>
      </c>
      <c r="F29" s="10">
        <f>+SUM(B29:D29)</f>
        <v>2.3297760467380719</v>
      </c>
      <c r="G29" s="10">
        <f>+AVERAGE(B29:D29)</f>
        <v>0.77659201557935731</v>
      </c>
    </row>
    <row r="30" spans="1:7" x14ac:dyDescent="0.25">
      <c r="A30" s="3">
        <v>6</v>
      </c>
      <c r="B30" s="10">
        <f t="shared" si="0"/>
        <v>0.23076923076923078</v>
      </c>
      <c r="C30" s="10">
        <f t="shared" si="0"/>
        <v>0.11392405063291139</v>
      </c>
      <c r="D30" s="10">
        <f t="shared" si="0"/>
        <v>0.12000000000000002</v>
      </c>
      <c r="F30" s="10">
        <f>+SUM(B30:D30)</f>
        <v>0.46469328140214217</v>
      </c>
      <c r="G30" s="10">
        <f>+AVERAGE(B30:D30)</f>
        <v>0.15489776046738071</v>
      </c>
    </row>
    <row r="31" spans="1:7" x14ac:dyDescent="0.25">
      <c r="A31" s="3" t="s">
        <v>12</v>
      </c>
      <c r="B31" s="22">
        <f>+SUM(B28:B30)</f>
        <v>1</v>
      </c>
      <c r="C31" s="22">
        <f>+SUM(C28:C30)</f>
        <v>1</v>
      </c>
      <c r="D31" s="22">
        <f>+SUM(D28:D30)</f>
        <v>1.0000000000000002</v>
      </c>
    </row>
    <row r="33" spans="1:10" x14ac:dyDescent="0.25">
      <c r="A33" s="2" t="s">
        <v>31</v>
      </c>
      <c r="B33" s="3">
        <v>1</v>
      </c>
      <c r="C33" s="3">
        <v>4</v>
      </c>
      <c r="D33" s="3">
        <v>6</v>
      </c>
      <c r="F33" s="11" t="s">
        <v>16</v>
      </c>
      <c r="G33" s="11" t="s">
        <v>17</v>
      </c>
      <c r="J33" s="11" t="s">
        <v>18</v>
      </c>
    </row>
    <row r="34" spans="1:10" x14ac:dyDescent="0.25">
      <c r="A34" s="3">
        <v>1</v>
      </c>
      <c r="B34" s="13">
        <f t="shared" ref="B34:D36" si="1">+B19</f>
        <v>1</v>
      </c>
      <c r="C34" s="13">
        <f t="shared" si="1"/>
        <v>0.1111111111111111</v>
      </c>
      <c r="D34" s="13">
        <f t="shared" si="1"/>
        <v>0.33333333333333331</v>
      </c>
      <c r="F34" s="10">
        <f>+G28</f>
        <v>6.8510223953261937E-2</v>
      </c>
      <c r="G34" s="14">
        <f>+(B34*$F$34)+C34*$F$35+D34*$F$36</f>
        <v>0.20643081250676187</v>
      </c>
      <c r="J34" s="15">
        <f>+G34/F34</f>
        <v>3.0131387783462822</v>
      </c>
    </row>
    <row r="35" spans="1:10" x14ac:dyDescent="0.25">
      <c r="A35" s="3">
        <v>4</v>
      </c>
      <c r="B35" s="13">
        <f t="shared" si="1"/>
        <v>9</v>
      </c>
      <c r="C35" s="13">
        <f t="shared" si="1"/>
        <v>1</v>
      </c>
      <c r="D35" s="13">
        <f t="shared" si="1"/>
        <v>7</v>
      </c>
      <c r="F35" s="10">
        <f>+G29</f>
        <v>0.77659201557935731</v>
      </c>
      <c r="G35" s="14">
        <f t="shared" ref="G35:G36" si="2">+(B35*$F$34)+C35*$F$35+D35*$F$36</f>
        <v>2.4774683544303797</v>
      </c>
      <c r="J35" s="15">
        <f t="shared" ref="J35:J36" si="3">+G35/F35</f>
        <v>3.1901800491499075</v>
      </c>
    </row>
    <row r="36" spans="1:10" x14ac:dyDescent="0.25">
      <c r="A36" s="3">
        <v>6</v>
      </c>
      <c r="B36" s="13">
        <f t="shared" si="1"/>
        <v>3</v>
      </c>
      <c r="C36" s="13">
        <f t="shared" si="1"/>
        <v>0.14285714285714285</v>
      </c>
      <c r="D36" s="13">
        <f t="shared" si="1"/>
        <v>1</v>
      </c>
      <c r="F36" s="10">
        <f>+G30</f>
        <v>0.15489776046738071</v>
      </c>
      <c r="G36" s="14">
        <f t="shared" si="2"/>
        <v>0.47137014883850326</v>
      </c>
      <c r="J36" s="15">
        <f t="shared" si="3"/>
        <v>3.043104996587521</v>
      </c>
    </row>
    <row r="37" spans="1:10" x14ac:dyDescent="0.25">
      <c r="A37" s="3" t="s">
        <v>12</v>
      </c>
      <c r="B37" s="22">
        <f>+SUM(B34:B36)</f>
        <v>13</v>
      </c>
      <c r="C37" s="22">
        <f>+SUM(C34:C36)</f>
        <v>1.253968253968254</v>
      </c>
      <c r="D37" s="22">
        <f>+SUM(D34:D36)</f>
        <v>8.3333333333333321</v>
      </c>
      <c r="I37" s="16" t="s">
        <v>19</v>
      </c>
      <c r="J37" s="17">
        <f>+AVERAGE(J34:J36)</f>
        <v>3.0821412746945707</v>
      </c>
    </row>
    <row r="40" spans="1:10" x14ac:dyDescent="0.25">
      <c r="B40" s="4" t="s">
        <v>22</v>
      </c>
      <c r="C40" s="4" t="s">
        <v>23</v>
      </c>
      <c r="E40" s="18" t="s">
        <v>20</v>
      </c>
      <c r="F40" s="18">
        <f>+(J37-3)/2</f>
        <v>4.1070637347285333E-2</v>
      </c>
    </row>
    <row r="41" spans="1:10" x14ac:dyDescent="0.25">
      <c r="B41" s="4">
        <v>1</v>
      </c>
      <c r="C41" s="4">
        <v>0</v>
      </c>
      <c r="E41" s="18" t="s">
        <v>21</v>
      </c>
      <c r="F41" s="18">
        <f>+F40/C43</f>
        <v>7.0811443702216093E-2</v>
      </c>
      <c r="G41" s="19"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20" t="s">
        <v>24</v>
      </c>
    </row>
    <row r="53" spans="1:7" x14ac:dyDescent="0.25">
      <c r="A53" s="21"/>
    </row>
    <row r="54" spans="1:7" x14ac:dyDescent="0.25">
      <c r="A54" s="20" t="s">
        <v>25</v>
      </c>
      <c r="B54" s="10">
        <f>+($B34*B$34)+($C34*B$35)+($D34*B$36)</f>
        <v>3</v>
      </c>
      <c r="C54" s="10">
        <f t="shared" ref="C54:D54" si="4">+($B34*C$34)+($C34*C$35)+($D34*C$36)</f>
        <v>0.26984126984126983</v>
      </c>
      <c r="D54" s="10">
        <f t="shared" si="4"/>
        <v>1.4444444444444442</v>
      </c>
      <c r="F54" s="10">
        <f>+SUM(B54:D54)</f>
        <v>4.7142857142857135</v>
      </c>
      <c r="G54" s="4">
        <f>+F54/$F$57</f>
        <v>6.3178047223994879E-2</v>
      </c>
    </row>
    <row r="55" spans="1:7" x14ac:dyDescent="0.25">
      <c r="B55" s="10">
        <f t="shared" ref="B55:D56" si="5">+($B35*B$34)+($C35*B$35)+($D35*B$36)</f>
        <v>39</v>
      </c>
      <c r="C55" s="10">
        <f t="shared" si="5"/>
        <v>3</v>
      </c>
      <c r="D55" s="10">
        <f t="shared" si="5"/>
        <v>17</v>
      </c>
      <c r="F55" s="10">
        <f>+SUM(B55:D55)</f>
        <v>59</v>
      </c>
      <c r="G55" s="4">
        <f>+F55/$F$57</f>
        <v>0.7906828334396937</v>
      </c>
    </row>
    <row r="56" spans="1:7" x14ac:dyDescent="0.25">
      <c r="B56" s="10">
        <f t="shared" si="5"/>
        <v>7.2857142857142856</v>
      </c>
      <c r="C56" s="10">
        <f t="shared" si="5"/>
        <v>0.61904761904761907</v>
      </c>
      <c r="D56" s="10">
        <f t="shared" si="5"/>
        <v>3</v>
      </c>
      <c r="F56" s="10">
        <f>+SUM(B56:D56)</f>
        <v>10.904761904761905</v>
      </c>
      <c r="G56" s="4">
        <f>+F56/$F$57</f>
        <v>0.14613911933631143</v>
      </c>
    </row>
    <row r="57" spans="1:7" x14ac:dyDescent="0.25">
      <c r="E57" s="7" t="s">
        <v>12</v>
      </c>
      <c r="F57" s="22">
        <f>+SUM(F54:F56)</f>
        <v>74.61904761904762</v>
      </c>
      <c r="G57" s="22">
        <f>+SUM(G54:G56)</f>
        <v>1</v>
      </c>
    </row>
    <row r="60" spans="1:7" x14ac:dyDescent="0.25">
      <c r="A60" s="20" t="s">
        <v>26</v>
      </c>
      <c r="B60" s="10">
        <f>+($B54*B$54)+($C54*B$55)+($D54*B$56)</f>
        <v>30.047619047619047</v>
      </c>
      <c r="C60" s="10">
        <f t="shared" ref="C60:D60" si="6">+($B54*C$54)+($C54*C$55)+($D54*C$56)</f>
        <v>2.513227513227513</v>
      </c>
      <c r="D60" s="10">
        <f t="shared" si="6"/>
        <v>13.253968253968251</v>
      </c>
      <c r="F60" s="10">
        <f>+SUM(B60:D60)</f>
        <v>45.814814814814817</v>
      </c>
      <c r="G60" s="4">
        <f>+F60/$F$63</f>
        <v>6.5860143492164222E-2</v>
      </c>
    </row>
    <row r="61" spans="1:7" x14ac:dyDescent="0.25">
      <c r="B61" s="10">
        <f t="shared" ref="B61:D62" si="7">+($B55*B$54)+($C55*B$55)+($D55*B$56)</f>
        <v>357.85714285714289</v>
      </c>
      <c r="C61" s="10">
        <f t="shared" si="7"/>
        <v>30.047619047619051</v>
      </c>
      <c r="D61" s="10">
        <f t="shared" si="7"/>
        <v>158.33333333333331</v>
      </c>
      <c r="F61" s="10">
        <f>+SUM(B61:D61)</f>
        <v>546.23809523809518</v>
      </c>
      <c r="G61" s="4">
        <f>+F61/$F$63</f>
        <v>0.78523332416994363</v>
      </c>
    </row>
    <row r="62" spans="1:7" x14ac:dyDescent="0.25">
      <c r="B62" s="10">
        <f t="shared" si="7"/>
        <v>67.857142857142861</v>
      </c>
      <c r="C62" s="10">
        <f t="shared" si="7"/>
        <v>5.6802721088435373</v>
      </c>
      <c r="D62" s="10">
        <f t="shared" si="7"/>
        <v>30.047619047619044</v>
      </c>
      <c r="F62" s="10">
        <f>+SUM(B62:D62)</f>
        <v>103.58503401360545</v>
      </c>
      <c r="G62" s="4">
        <f>+F62/$F$63</f>
        <v>0.14890653233789225</v>
      </c>
    </row>
    <row r="63" spans="1:7" x14ac:dyDescent="0.25">
      <c r="E63" s="7" t="s">
        <v>12</v>
      </c>
      <c r="F63" s="22">
        <f>+SUM(F60:F62)</f>
        <v>695.63794406651539</v>
      </c>
      <c r="G63" s="22">
        <f>+SUM(G60:G62)</f>
        <v>1</v>
      </c>
    </row>
    <row r="66" spans="1:7" x14ac:dyDescent="0.25">
      <c r="A66" s="20" t="s">
        <v>27</v>
      </c>
      <c r="B66" s="10">
        <f>+($B60*B$60)+($C60*B$61)+($D60*B$62)</f>
        <v>2701.612244897959</v>
      </c>
      <c r="C66" s="10">
        <f t="shared" ref="C66:D66" si="8">+($B60*C$60)+($C60*C$61)+($D60*C$62)</f>
        <v>226.31915199942407</v>
      </c>
      <c r="D66" s="10">
        <f t="shared" si="8"/>
        <v>1194.4280675233053</v>
      </c>
      <c r="F66" s="10">
        <f>+SUM(B66:D66)</f>
        <v>4122.3594644206878</v>
      </c>
      <c r="G66" s="4">
        <f>+F66/$F$69</f>
        <v>6.5793779436184197E-2</v>
      </c>
    </row>
    <row r="67" spans="1:7" x14ac:dyDescent="0.25">
      <c r="B67" s="10">
        <f t="shared" ref="B67:D68" si="9">+($B61*B$60)+($C61*B$61)+($D61*B$62)</f>
        <v>32249.557823129253</v>
      </c>
      <c r="C67" s="10">
        <f t="shared" si="9"/>
        <v>2701.6122448979595</v>
      </c>
      <c r="D67" s="10">
        <f t="shared" si="9"/>
        <v>14258.106575963717</v>
      </c>
      <c r="F67" s="10">
        <f>+SUM(B67:D67)</f>
        <v>49209.276643990932</v>
      </c>
      <c r="G67" s="4">
        <f>+F67/$F$69</f>
        <v>0.78539106588655938</v>
      </c>
    </row>
    <row r="68" spans="1:7" x14ac:dyDescent="0.25">
      <c r="B68" s="10">
        <f t="shared" si="9"/>
        <v>6110.6171039844512</v>
      </c>
      <c r="C68" s="10">
        <f t="shared" si="9"/>
        <v>511.89774322427388</v>
      </c>
      <c r="D68" s="10">
        <f t="shared" si="9"/>
        <v>2701.6122448979586</v>
      </c>
      <c r="F68" s="10">
        <f>+SUM(B68:D68)</f>
        <v>9324.1270921066825</v>
      </c>
      <c r="G68" s="4">
        <f>+F68/$F$69</f>
        <v>0.14881515467725642</v>
      </c>
    </row>
    <row r="69" spans="1:7" x14ac:dyDescent="0.25">
      <c r="E69" s="7" t="s">
        <v>12</v>
      </c>
      <c r="F69" s="22">
        <f>+SUM(F66:F68)</f>
        <v>62655.763200518304</v>
      </c>
      <c r="G69" s="22">
        <f>+SUM(G66:G68)</f>
        <v>1</v>
      </c>
    </row>
    <row r="72" spans="1:7" x14ac:dyDescent="0.25">
      <c r="A72" s="20" t="s">
        <v>28</v>
      </c>
      <c r="B72" s="10">
        <f>+($B66*B$66)+($C66*B$67)+($D66*B$68)</f>
        <v>21896093.8795566</v>
      </c>
      <c r="C72" s="10">
        <f t="shared" ref="C72:D72" si="10">+($B66*C$66)+($C66*C$67)+($D66*C$68)</f>
        <v>1834278.2168020438</v>
      </c>
      <c r="D72" s="10">
        <f t="shared" si="10"/>
        <v>9680645.575131055</v>
      </c>
      <c r="F72" s="10">
        <f>+SUM(B72:D72)</f>
        <v>33411017.671489697</v>
      </c>
      <c r="G72" s="4">
        <f>+F72/$F$75</f>
        <v>6.5793741849445656E-2</v>
      </c>
    </row>
    <row r="73" spans="1:7" x14ac:dyDescent="0.25">
      <c r="B73" s="10">
        <f t="shared" ref="B73:D74" si="11">+($B67*B$66)+($C67*B$67)+($D67*B$68)</f>
        <v>261377430.52853858</v>
      </c>
      <c r="C73" s="10">
        <f t="shared" si="11"/>
        <v>21896093.8795566</v>
      </c>
      <c r="D73" s="10">
        <f t="shared" si="11"/>
        <v>115559527.65852875</v>
      </c>
      <c r="F73" s="10">
        <f>+SUM(B73:D73)</f>
        <v>398833052.06662393</v>
      </c>
      <c r="G73" s="4">
        <f>+F73/$F$75</f>
        <v>0.78539118822141463</v>
      </c>
    </row>
    <row r="74" spans="1:7" x14ac:dyDescent="0.25">
      <c r="B74" s="10">
        <f t="shared" si="11"/>
        <v>49525511.853655189</v>
      </c>
      <c r="C74" s="10">
        <f t="shared" si="11"/>
        <v>4148848.1036275965</v>
      </c>
      <c r="D74" s="10">
        <f t="shared" si="11"/>
        <v>21896093.879556596</v>
      </c>
      <c r="F74" s="10">
        <f>+SUM(B74:D74)</f>
        <v>75570453.836839378</v>
      </c>
      <c r="G74" s="4">
        <f>+F74/$F$75</f>
        <v>0.14881506992913968</v>
      </c>
    </row>
    <row r="75" spans="1:7" x14ac:dyDescent="0.25">
      <c r="E75" s="7" t="s">
        <v>12</v>
      </c>
      <c r="F75" s="22">
        <f>+SUM(F72:F74)</f>
        <v>507814523.57495302</v>
      </c>
      <c r="G75" s="22">
        <f>+SUM(G72:G74)</f>
        <v>1</v>
      </c>
    </row>
    <row r="78" spans="1:7" x14ac:dyDescent="0.25">
      <c r="A78" s="20" t="s">
        <v>29</v>
      </c>
      <c r="B78" s="23">
        <f>+($B72*B$72)+($C72*B$73)+($D72*B$74)</f>
        <v>1438316781546731.5</v>
      </c>
      <c r="C78" s="23">
        <f t="shared" ref="C78:D78" si="12">+($B72*C$72)+($C72*C$73)+($D72*C$74)</f>
        <v>120490584108919.81</v>
      </c>
      <c r="D78" s="23">
        <f t="shared" si="12"/>
        <v>635904972983540.13</v>
      </c>
      <c r="F78" s="23">
        <f>+SUM(B78:D78)</f>
        <v>2194712338639191.5</v>
      </c>
      <c r="G78" s="4">
        <f>+F78/$F$81</f>
        <v>6.5793741849440104E-2</v>
      </c>
    </row>
    <row r="79" spans="1:7" x14ac:dyDescent="0.25">
      <c r="B79" s="23">
        <f t="shared" ref="B79:D80" si="13">+($B73*B$72)+($C73*B$73)+($D73*B$74)</f>
        <v>1.7169434270555588E+16</v>
      </c>
      <c r="C79" s="23">
        <f t="shared" si="13"/>
        <v>1438316781546731.5</v>
      </c>
      <c r="D79" s="23">
        <f t="shared" si="13"/>
        <v>7590906798861948</v>
      </c>
      <c r="F79" s="23">
        <f>+SUM(B79:D79)</f>
        <v>2.6198657850964268E+16</v>
      </c>
      <c r="G79" s="4">
        <f>+F79/$F$81</f>
        <v>0.78539118822146747</v>
      </c>
    </row>
    <row r="80" spans="1:7" x14ac:dyDescent="0.25">
      <c r="B80" s="23">
        <f t="shared" si="13"/>
        <v>3253245770940835.5</v>
      </c>
      <c r="C80" s="23">
        <f t="shared" si="13"/>
        <v>272530702707231.56</v>
      </c>
      <c r="D80" s="23">
        <f t="shared" si="13"/>
        <v>1438316781546731.3</v>
      </c>
      <c r="F80" s="23">
        <f>+SUM(B80:D80)</f>
        <v>4964093255194798</v>
      </c>
      <c r="G80" s="4">
        <f>+F80/$F$81</f>
        <v>0.14881506992909246</v>
      </c>
    </row>
    <row r="81" spans="1:7" x14ac:dyDescent="0.25">
      <c r="E81" s="7" t="s">
        <v>12</v>
      </c>
      <c r="F81" s="25">
        <f>+SUM(F78:F80)</f>
        <v>3.3357463444798256E+16</v>
      </c>
      <c r="G81" s="22">
        <f>+SUM(G78:G80)</f>
        <v>1</v>
      </c>
    </row>
    <row r="84" spans="1:7" x14ac:dyDescent="0.25">
      <c r="A84" s="20" t="s">
        <v>30</v>
      </c>
      <c r="B84" s="23">
        <f>+($B78*B$78)+($C78*B$79)+($D78*B$80)</f>
        <v>6.2062654922368441E+30</v>
      </c>
      <c r="C84" s="23">
        <f t="shared" ref="C84:D84" si="14">+($B78*C$78)+($C78*C$79)+($D78*C$80)</f>
        <v>5.1991088742668186E+29</v>
      </c>
      <c r="D84" s="23">
        <f t="shared" si="14"/>
        <v>2.7438983823337398E+30</v>
      </c>
      <c r="F84" s="23">
        <f>+SUM(B84:D84)</f>
        <v>9.4700747619972657E+30</v>
      </c>
      <c r="G84" s="4">
        <f>+F84/$F$87</f>
        <v>6.5793741849440104E-2</v>
      </c>
    </row>
    <row r="85" spans="1:7" x14ac:dyDescent="0.25">
      <c r="B85" s="23">
        <f t="shared" ref="B85:D86" si="15">+($B79*B$78)+($C79*B$79)+($D79*B$80)</f>
        <v>7.4085256323011004E+31</v>
      </c>
      <c r="C85" s="23">
        <f t="shared" si="15"/>
        <v>6.2062654922368452E+30</v>
      </c>
      <c r="D85" s="23">
        <f t="shared" si="15"/>
        <v>3.2754385907880957E+31</v>
      </c>
      <c r="F85" s="23">
        <f>+SUM(B85:D85)</f>
        <v>1.130459077231288E+32</v>
      </c>
      <c r="G85" s="4">
        <f>+F85/$F$87</f>
        <v>0.78539118822146747</v>
      </c>
    </row>
    <row r="86" spans="1:7" x14ac:dyDescent="0.25">
      <c r="B86" s="23">
        <f t="shared" si="15"/>
        <v>1.4037593960520412E+31</v>
      </c>
      <c r="C86" s="23">
        <f t="shared" si="15"/>
        <v>1.1759564495716032E+30</v>
      </c>
      <c r="D86" s="23">
        <f t="shared" si="15"/>
        <v>6.2062654922368441E+30</v>
      </c>
      <c r="F86" s="23">
        <f>+SUM(B86:D86)</f>
        <v>2.1419815902328857E+31</v>
      </c>
      <c r="G86" s="4">
        <f>+F86/$F$87</f>
        <v>0.14881506992909246</v>
      </c>
    </row>
    <row r="87" spans="1:7" x14ac:dyDescent="0.25">
      <c r="E87" s="7" t="s">
        <v>12</v>
      </c>
      <c r="F87" s="25">
        <f>+SUM(F84:F86)</f>
        <v>1.4393579838745491E+32</v>
      </c>
      <c r="G87" s="22">
        <f>+SUM(G84:G86)</f>
        <v>1</v>
      </c>
    </row>
  </sheetData>
  <mergeCells count="6">
    <mergeCell ref="B6:E6"/>
    <mergeCell ref="B1:E1"/>
    <mergeCell ref="A2:A3"/>
    <mergeCell ref="B2:E3"/>
    <mergeCell ref="B4:E4"/>
    <mergeCell ref="B5:E5"/>
  </mergeCells>
  <conditionalFormatting sqref="F41">
    <cfRule type="cellIs" dxfId="2" priority="4" operator="lessThan">
      <formula>0.1</formula>
    </cfRule>
    <cfRule type="cellIs" dxfId="1" priority="5"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{617B9873-4BEA-4F43-89E1-CD418A555465}</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17B9873-4BEA-4F43-89E1-CD418A555465}">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AF49B-9DC2-45C0-8A55-5651950D60B9}">
  <sheetPr>
    <tabColor theme="5" tint="0.39997558519241921"/>
  </sheetPr>
  <dimension ref="A1:J87"/>
  <sheetViews>
    <sheetView topLeftCell="A7" zoomScaleNormal="100" workbookViewId="0">
      <selection activeCell="D12" sqref="D12"/>
    </sheetView>
  </sheetViews>
  <sheetFormatPr baseColWidth="10" defaultRowHeight="15" x14ac:dyDescent="0.25"/>
  <cols>
    <col min="1" max="1" width="39.28515625" customWidth="1"/>
    <col min="2" max="2" width="36.7109375" customWidth="1"/>
    <col min="3" max="3" width="38.28515625" customWidth="1"/>
    <col min="4" max="4" width="25.85546875" customWidth="1"/>
    <col min="5" max="5" width="38" customWidth="1"/>
    <col min="6" max="6" width="64.5703125" customWidth="1"/>
    <col min="7" max="7" width="55.140625" customWidth="1"/>
  </cols>
  <sheetData>
    <row r="1" spans="1:6" x14ac:dyDescent="0.25">
      <c r="A1" s="32" t="s">
        <v>35</v>
      </c>
      <c r="B1" s="57" t="s">
        <v>113</v>
      </c>
      <c r="C1" s="57"/>
      <c r="D1" s="57"/>
      <c r="E1" s="57"/>
    </row>
    <row r="2" spans="1:6" x14ac:dyDescent="0.25">
      <c r="A2" s="56" t="s">
        <v>36</v>
      </c>
      <c r="B2" s="55" t="s">
        <v>114</v>
      </c>
      <c r="C2" s="55"/>
      <c r="D2" s="55"/>
      <c r="E2" s="55"/>
    </row>
    <row r="3" spans="1:6" x14ac:dyDescent="0.25">
      <c r="A3" s="56"/>
      <c r="B3" s="55"/>
      <c r="C3" s="55"/>
      <c r="D3" s="55"/>
      <c r="E3" s="55"/>
    </row>
    <row r="4" spans="1:6" x14ac:dyDescent="0.25">
      <c r="A4" s="32" t="s">
        <v>37</v>
      </c>
      <c r="B4" s="57" t="s">
        <v>73</v>
      </c>
      <c r="C4" s="57"/>
      <c r="D4" s="57"/>
      <c r="E4" s="57"/>
    </row>
    <row r="5" spans="1:6" x14ac:dyDescent="0.25">
      <c r="A5" s="32" t="s">
        <v>38</v>
      </c>
      <c r="B5" s="58" t="s">
        <v>109</v>
      </c>
      <c r="C5" s="58"/>
      <c r="D5" s="58"/>
      <c r="E5" s="58"/>
    </row>
    <row r="6" spans="1:6" ht="35.25" customHeight="1" x14ac:dyDescent="0.25">
      <c r="A6" s="41" t="s">
        <v>39</v>
      </c>
      <c r="B6" s="59" t="s">
        <v>115</v>
      </c>
      <c r="C6" s="59"/>
      <c r="D6" s="59"/>
      <c r="E6" s="59"/>
    </row>
    <row r="9" spans="1:6" x14ac:dyDescent="0.25">
      <c r="A9" t="s">
        <v>0</v>
      </c>
      <c r="B9" t="s">
        <v>109</v>
      </c>
      <c r="C9" t="s">
        <v>1</v>
      </c>
      <c r="E9" s="39" t="s">
        <v>31</v>
      </c>
      <c r="F9" s="39" t="s">
        <v>58</v>
      </c>
    </row>
    <row r="10" spans="1:6" x14ac:dyDescent="0.25">
      <c r="A10" s="34">
        <v>1</v>
      </c>
      <c r="B10" s="1" t="s">
        <v>111</v>
      </c>
      <c r="C10" t="s">
        <v>2</v>
      </c>
      <c r="E10" s="7">
        <v>1</v>
      </c>
      <c r="F10" s="40" t="s">
        <v>112</v>
      </c>
    </row>
    <row r="11" spans="1:6" x14ac:dyDescent="0.25">
      <c r="A11" s="35">
        <v>3</v>
      </c>
      <c r="B11" s="1" t="s">
        <v>107</v>
      </c>
      <c r="C11" t="s">
        <v>3</v>
      </c>
      <c r="E11" s="7">
        <v>4</v>
      </c>
      <c r="F11" s="40" t="s">
        <v>112</v>
      </c>
    </row>
    <row r="12" spans="1:6" x14ac:dyDescent="0.25">
      <c r="A12" s="36">
        <v>5</v>
      </c>
      <c r="B12" s="1" t="s">
        <v>106</v>
      </c>
      <c r="C12" t="s">
        <v>4</v>
      </c>
      <c r="E12" s="7">
        <v>6</v>
      </c>
      <c r="F12" s="40" t="s">
        <v>108</v>
      </c>
    </row>
    <row r="13" spans="1:6" x14ac:dyDescent="0.25">
      <c r="A13" s="37">
        <v>7</v>
      </c>
      <c r="B13" s="1" t="s">
        <v>105</v>
      </c>
      <c r="C13" t="s">
        <v>5</v>
      </c>
    </row>
    <row r="14" spans="1:6" x14ac:dyDescent="0.25">
      <c r="A14" s="38">
        <v>9</v>
      </c>
      <c r="B14" s="1" t="s">
        <v>110</v>
      </c>
      <c r="C14" t="s">
        <v>6</v>
      </c>
    </row>
    <row r="16" spans="1:6" x14ac:dyDescent="0.25">
      <c r="E16" s="19"/>
    </row>
    <row r="18" spans="1:7" x14ac:dyDescent="0.25">
      <c r="A18" s="2" t="s">
        <v>31</v>
      </c>
      <c r="B18" s="3">
        <v>1</v>
      </c>
      <c r="C18" s="3">
        <v>4</v>
      </c>
      <c r="D18" s="3">
        <v>6</v>
      </c>
      <c r="E18" s="3" t="s">
        <v>13</v>
      </c>
    </row>
    <row r="19" spans="1:7" x14ac:dyDescent="0.25">
      <c r="A19" s="3">
        <v>1</v>
      </c>
      <c r="B19" s="24">
        <v>1</v>
      </c>
      <c r="C19" s="13">
        <v>1</v>
      </c>
      <c r="D19" s="13">
        <v>9</v>
      </c>
      <c r="E19" s="42">
        <f>+G84</f>
        <v>0.47368421052631582</v>
      </c>
    </row>
    <row r="20" spans="1:7" x14ac:dyDescent="0.25">
      <c r="A20" s="3">
        <v>4</v>
      </c>
      <c r="B20" s="5">
        <f>1/C19</f>
        <v>1</v>
      </c>
      <c r="C20" s="24">
        <v>1</v>
      </c>
      <c r="D20" s="13">
        <v>9</v>
      </c>
      <c r="E20" s="42">
        <f>+G85</f>
        <v>0.47368421052631582</v>
      </c>
    </row>
    <row r="21" spans="1:7" x14ac:dyDescent="0.25">
      <c r="A21" s="3">
        <v>6</v>
      </c>
      <c r="B21" s="5">
        <f>1/D19</f>
        <v>0.1111111111111111</v>
      </c>
      <c r="C21" s="5">
        <f>1/D20</f>
        <v>0.1111111111111111</v>
      </c>
      <c r="D21" s="24">
        <v>1</v>
      </c>
      <c r="E21" s="42">
        <f>+G86</f>
        <v>5.2631578947368425E-2</v>
      </c>
    </row>
    <row r="22" spans="1:7" x14ac:dyDescent="0.25">
      <c r="A22" s="3" t="s">
        <v>12</v>
      </c>
      <c r="B22" s="22">
        <f>+SUM(B19:B21)</f>
        <v>2.1111111111111112</v>
      </c>
      <c r="C22" s="22">
        <f>+SUM(C19:C21)</f>
        <v>2.1111111111111112</v>
      </c>
      <c r="D22" s="22">
        <f>+SUM(D19:D21)</f>
        <v>19</v>
      </c>
      <c r="E22" s="22">
        <f>+SUM(E19:E21)</f>
        <v>1</v>
      </c>
    </row>
    <row r="25" spans="1:7" x14ac:dyDescent="0.25">
      <c r="A25" t="s">
        <v>14</v>
      </c>
    </row>
    <row r="27" spans="1:7" x14ac:dyDescent="0.25">
      <c r="A27" s="2" t="s">
        <v>31</v>
      </c>
      <c r="B27" s="3">
        <v>1</v>
      </c>
      <c r="C27" s="3">
        <v>4</v>
      </c>
      <c r="D27" s="3">
        <v>6</v>
      </c>
      <c r="E27" s="26"/>
      <c r="F27" s="11" t="s">
        <v>15</v>
      </c>
      <c r="G27" s="11" t="s">
        <v>16</v>
      </c>
    </row>
    <row r="28" spans="1:7" x14ac:dyDescent="0.25">
      <c r="A28" s="3">
        <v>1</v>
      </c>
      <c r="B28" s="10">
        <f t="shared" ref="B28:D30" si="0">+B19/B$22</f>
        <v>0.47368421052631576</v>
      </c>
      <c r="C28" s="10">
        <f t="shared" si="0"/>
        <v>0.47368421052631576</v>
      </c>
      <c r="D28" s="10">
        <f t="shared" si="0"/>
        <v>0.47368421052631576</v>
      </c>
      <c r="F28" s="10">
        <f>+SUM(B28:D28)</f>
        <v>1.4210526315789473</v>
      </c>
      <c r="G28" s="10">
        <f>+AVERAGE(B28:D28)</f>
        <v>0.47368421052631576</v>
      </c>
    </row>
    <row r="29" spans="1:7" x14ac:dyDescent="0.25">
      <c r="A29" s="3">
        <v>4</v>
      </c>
      <c r="B29" s="10">
        <f t="shared" si="0"/>
        <v>0.47368421052631576</v>
      </c>
      <c r="C29" s="10">
        <f t="shared" si="0"/>
        <v>0.47368421052631576</v>
      </c>
      <c r="D29" s="10">
        <f t="shared" si="0"/>
        <v>0.47368421052631576</v>
      </c>
      <c r="F29" s="10">
        <f>+SUM(B29:D29)</f>
        <v>1.4210526315789473</v>
      </c>
      <c r="G29" s="10">
        <f>+AVERAGE(B29:D29)</f>
        <v>0.47368421052631576</v>
      </c>
    </row>
    <row r="30" spans="1:7" x14ac:dyDescent="0.25">
      <c r="A30" s="3">
        <v>6</v>
      </c>
      <c r="B30" s="10">
        <f t="shared" si="0"/>
        <v>5.2631578947368418E-2</v>
      </c>
      <c r="C30" s="10">
        <f t="shared" si="0"/>
        <v>5.2631578947368418E-2</v>
      </c>
      <c r="D30" s="10">
        <f t="shared" si="0"/>
        <v>5.2631578947368418E-2</v>
      </c>
      <c r="F30" s="10">
        <f>+SUM(B30:D30)</f>
        <v>0.15789473684210525</v>
      </c>
      <c r="G30" s="10">
        <f>+AVERAGE(B30:D30)</f>
        <v>5.2631578947368418E-2</v>
      </c>
    </row>
    <row r="31" spans="1:7" x14ac:dyDescent="0.25">
      <c r="A31" s="3" t="s">
        <v>12</v>
      </c>
      <c r="B31" s="22">
        <f>+SUM(B28:B30)</f>
        <v>1</v>
      </c>
      <c r="C31" s="22">
        <f>+SUM(C28:C30)</f>
        <v>1</v>
      </c>
      <c r="D31" s="22">
        <f>+SUM(D28:D30)</f>
        <v>1</v>
      </c>
    </row>
    <row r="33" spans="1:10" x14ac:dyDescent="0.25">
      <c r="A33" s="2" t="s">
        <v>31</v>
      </c>
      <c r="B33" s="3">
        <v>1</v>
      </c>
      <c r="C33" s="3">
        <v>4</v>
      </c>
      <c r="D33" s="3">
        <v>6</v>
      </c>
      <c r="F33" s="11" t="s">
        <v>16</v>
      </c>
      <c r="G33" s="11" t="s">
        <v>17</v>
      </c>
      <c r="J33" s="11" t="s">
        <v>18</v>
      </c>
    </row>
    <row r="34" spans="1:10" x14ac:dyDescent="0.25">
      <c r="A34" s="3">
        <v>1</v>
      </c>
      <c r="B34" s="13">
        <f t="shared" ref="B34:D36" si="1">+B19</f>
        <v>1</v>
      </c>
      <c r="C34" s="13">
        <f t="shared" si="1"/>
        <v>1</v>
      </c>
      <c r="D34" s="13">
        <f t="shared" si="1"/>
        <v>9</v>
      </c>
      <c r="F34" s="10">
        <f>+G28</f>
        <v>0.47368421052631576</v>
      </c>
      <c r="G34" s="14">
        <f>+(B34*$F$34)+C34*$F$35+D34*$F$36</f>
        <v>1.4210526315789473</v>
      </c>
      <c r="J34" s="15">
        <f>+G34/F34</f>
        <v>3</v>
      </c>
    </row>
    <row r="35" spans="1:10" x14ac:dyDescent="0.25">
      <c r="A35" s="3">
        <v>4</v>
      </c>
      <c r="B35" s="13">
        <f t="shared" si="1"/>
        <v>1</v>
      </c>
      <c r="C35" s="13">
        <f t="shared" si="1"/>
        <v>1</v>
      </c>
      <c r="D35" s="13">
        <f t="shared" si="1"/>
        <v>9</v>
      </c>
      <c r="F35" s="10">
        <f>+G29</f>
        <v>0.47368421052631576</v>
      </c>
      <c r="G35" s="14">
        <f t="shared" ref="G35:G36" si="2">+(B35*$F$34)+C35*$F$35+D35*$F$36</f>
        <v>1.4210526315789473</v>
      </c>
      <c r="J35" s="15">
        <f t="shared" ref="J35:J36" si="3">+G35/F35</f>
        <v>3</v>
      </c>
    </row>
    <row r="36" spans="1:10" x14ac:dyDescent="0.25">
      <c r="A36" s="3">
        <v>6</v>
      </c>
      <c r="B36" s="13">
        <f t="shared" si="1"/>
        <v>0.1111111111111111</v>
      </c>
      <c r="C36" s="13">
        <f t="shared" si="1"/>
        <v>0.1111111111111111</v>
      </c>
      <c r="D36" s="13">
        <f t="shared" si="1"/>
        <v>1</v>
      </c>
      <c r="F36" s="10">
        <f>+G30</f>
        <v>5.2631578947368418E-2</v>
      </c>
      <c r="G36" s="14">
        <f t="shared" si="2"/>
        <v>0.15789473684210525</v>
      </c>
      <c r="J36" s="15">
        <f t="shared" si="3"/>
        <v>3</v>
      </c>
    </row>
    <row r="37" spans="1:10" x14ac:dyDescent="0.25">
      <c r="A37" s="3" t="s">
        <v>12</v>
      </c>
      <c r="B37" s="22">
        <f>+SUM(B34:B36)</f>
        <v>2.1111111111111112</v>
      </c>
      <c r="C37" s="22">
        <f>+SUM(C34:C36)</f>
        <v>2.1111111111111112</v>
      </c>
      <c r="D37" s="22">
        <f>+SUM(D34:D36)</f>
        <v>19</v>
      </c>
      <c r="I37" s="16" t="s">
        <v>19</v>
      </c>
      <c r="J37" s="17">
        <f>+AVERAGE(J34:J36)</f>
        <v>3</v>
      </c>
    </row>
    <row r="40" spans="1:10" x14ac:dyDescent="0.25">
      <c r="B40" s="4" t="s">
        <v>22</v>
      </c>
      <c r="C40" s="4" t="s">
        <v>23</v>
      </c>
      <c r="E40" s="18" t="s">
        <v>20</v>
      </c>
      <c r="F40" s="18">
        <f>+(J37-3)/2</f>
        <v>0</v>
      </c>
    </row>
    <row r="41" spans="1:10" x14ac:dyDescent="0.25">
      <c r="B41" s="4">
        <v>1</v>
      </c>
      <c r="C41" s="4">
        <v>0</v>
      </c>
      <c r="E41" s="18" t="s">
        <v>21</v>
      </c>
      <c r="F41" s="18">
        <f>+F40/C43</f>
        <v>0</v>
      </c>
      <c r="G41" s="19" t="str">
        <f>IF(F41&gt;0.1,"ERROR","OK")</f>
        <v>OK</v>
      </c>
    </row>
    <row r="42" spans="1:10" x14ac:dyDescent="0.25">
      <c r="B42" s="4">
        <v>2</v>
      </c>
      <c r="C42" s="4">
        <v>0</v>
      </c>
    </row>
    <row r="43" spans="1:10" x14ac:dyDescent="0.25">
      <c r="B43" s="4">
        <v>3</v>
      </c>
      <c r="C43" s="4">
        <v>0.57999999999999996</v>
      </c>
    </row>
    <row r="44" spans="1:10" x14ac:dyDescent="0.25">
      <c r="B44" s="4">
        <v>4</v>
      </c>
      <c r="C44" s="4">
        <v>0.89</v>
      </c>
    </row>
    <row r="45" spans="1:10" x14ac:dyDescent="0.25">
      <c r="B45" s="4">
        <v>5</v>
      </c>
      <c r="C45" s="11">
        <v>1.1100000000000001</v>
      </c>
    </row>
    <row r="46" spans="1:10" x14ac:dyDescent="0.25">
      <c r="B46" s="4">
        <v>6</v>
      </c>
      <c r="C46" s="11">
        <v>1.24</v>
      </c>
    </row>
    <row r="47" spans="1:10" x14ac:dyDescent="0.25">
      <c r="B47" s="4">
        <v>7</v>
      </c>
      <c r="C47" s="11">
        <v>1.32</v>
      </c>
    </row>
    <row r="48" spans="1:10" x14ac:dyDescent="0.25">
      <c r="B48" s="4">
        <v>8</v>
      </c>
      <c r="C48" s="11">
        <v>1.4</v>
      </c>
    </row>
    <row r="49" spans="1:7" x14ac:dyDescent="0.25">
      <c r="B49" s="4">
        <v>9</v>
      </c>
      <c r="C49" s="11">
        <v>1.45</v>
      </c>
    </row>
    <row r="50" spans="1:7" x14ac:dyDescent="0.25">
      <c r="B50" s="4">
        <v>10</v>
      </c>
      <c r="C50" s="11">
        <v>1.49</v>
      </c>
    </row>
    <row r="52" spans="1:7" x14ac:dyDescent="0.25">
      <c r="A52" s="20" t="s">
        <v>24</v>
      </c>
    </row>
    <row r="53" spans="1:7" x14ac:dyDescent="0.25">
      <c r="A53" s="21"/>
    </row>
    <row r="54" spans="1:7" x14ac:dyDescent="0.25">
      <c r="A54" s="20" t="s">
        <v>25</v>
      </c>
      <c r="B54" s="10">
        <f>+($B34*B$34)+($C34*B$35)+($D34*B$36)</f>
        <v>3</v>
      </c>
      <c r="C54" s="10">
        <f t="shared" ref="C54:D54" si="4">+($B34*C$34)+($C34*C$35)+($D34*C$36)</f>
        <v>3</v>
      </c>
      <c r="D54" s="10">
        <f t="shared" si="4"/>
        <v>27</v>
      </c>
      <c r="F54" s="10">
        <f>+SUM(B54:D54)</f>
        <v>33</v>
      </c>
      <c r="G54" s="4">
        <f>+F54/$F$57</f>
        <v>0.47368421052631576</v>
      </c>
    </row>
    <row r="55" spans="1:7" x14ac:dyDescent="0.25">
      <c r="B55" s="10">
        <f t="shared" ref="B55:D56" si="5">+($B35*B$34)+($C35*B$35)+($D35*B$36)</f>
        <v>3</v>
      </c>
      <c r="C55" s="10">
        <f t="shared" si="5"/>
        <v>3</v>
      </c>
      <c r="D55" s="10">
        <f t="shared" si="5"/>
        <v>27</v>
      </c>
      <c r="F55" s="10">
        <f>+SUM(B55:D55)</f>
        <v>33</v>
      </c>
      <c r="G55" s="4">
        <f>+F55/$F$57</f>
        <v>0.47368421052631576</v>
      </c>
    </row>
    <row r="56" spans="1:7" x14ac:dyDescent="0.25">
      <c r="B56" s="10">
        <f t="shared" si="5"/>
        <v>0.33333333333333331</v>
      </c>
      <c r="C56" s="10">
        <f t="shared" si="5"/>
        <v>0.33333333333333331</v>
      </c>
      <c r="D56" s="10">
        <f t="shared" si="5"/>
        <v>3</v>
      </c>
      <c r="F56" s="10">
        <f>+SUM(B56:D56)</f>
        <v>3.6666666666666665</v>
      </c>
      <c r="G56" s="4">
        <f>+F56/$F$57</f>
        <v>5.2631578947368418E-2</v>
      </c>
    </row>
    <row r="57" spans="1:7" x14ac:dyDescent="0.25">
      <c r="E57" s="7" t="s">
        <v>12</v>
      </c>
      <c r="F57" s="22">
        <f>+SUM(F54:F56)</f>
        <v>69.666666666666671</v>
      </c>
      <c r="G57" s="22">
        <f>+SUM(G54:G56)</f>
        <v>1</v>
      </c>
    </row>
    <row r="60" spans="1:7" x14ac:dyDescent="0.25">
      <c r="A60" s="20" t="s">
        <v>26</v>
      </c>
      <c r="B60" s="10">
        <f>+($B54*B$54)+($C54*B$55)+($D54*B$56)</f>
        <v>27</v>
      </c>
      <c r="C60" s="10">
        <f t="shared" ref="C60:D60" si="6">+($B54*C$54)+($C54*C$55)+($D54*C$56)</f>
        <v>27</v>
      </c>
      <c r="D60" s="10">
        <f t="shared" si="6"/>
        <v>243</v>
      </c>
      <c r="F60" s="10">
        <f>+SUM(B60:D60)</f>
        <v>297</v>
      </c>
      <c r="G60" s="4">
        <f>+F60/$F$63</f>
        <v>0.47368421052631576</v>
      </c>
    </row>
    <row r="61" spans="1:7" x14ac:dyDescent="0.25">
      <c r="B61" s="10">
        <f t="shared" ref="B61:D62" si="7">+($B55*B$54)+($C55*B$55)+($D55*B$56)</f>
        <v>27</v>
      </c>
      <c r="C61" s="10">
        <f t="shared" si="7"/>
        <v>27</v>
      </c>
      <c r="D61" s="10">
        <f t="shared" si="7"/>
        <v>243</v>
      </c>
      <c r="F61" s="10">
        <f>+SUM(B61:D61)</f>
        <v>297</v>
      </c>
      <c r="G61" s="4">
        <f>+F61/$F$63</f>
        <v>0.47368421052631576</v>
      </c>
    </row>
    <row r="62" spans="1:7" x14ac:dyDescent="0.25">
      <c r="B62" s="10">
        <f t="shared" si="7"/>
        <v>3</v>
      </c>
      <c r="C62" s="10">
        <f t="shared" si="7"/>
        <v>3</v>
      </c>
      <c r="D62" s="10">
        <f t="shared" si="7"/>
        <v>27</v>
      </c>
      <c r="F62" s="10">
        <f>+SUM(B62:D62)</f>
        <v>33</v>
      </c>
      <c r="G62" s="4">
        <f>+F62/$F$63</f>
        <v>5.2631578947368418E-2</v>
      </c>
    </row>
    <row r="63" spans="1:7" x14ac:dyDescent="0.25">
      <c r="E63" s="7" t="s">
        <v>12</v>
      </c>
      <c r="F63" s="22">
        <f>+SUM(F60:F62)</f>
        <v>627</v>
      </c>
      <c r="G63" s="22">
        <f>+SUM(G60:G62)</f>
        <v>1</v>
      </c>
    </row>
    <row r="66" spans="1:7" x14ac:dyDescent="0.25">
      <c r="A66" s="20" t="s">
        <v>27</v>
      </c>
      <c r="B66" s="10">
        <f>+($B60*B$60)+($C60*B$61)+($D60*B$62)</f>
        <v>2187</v>
      </c>
      <c r="C66" s="10">
        <f t="shared" ref="C66:D66" si="8">+($B60*C$60)+($C60*C$61)+($D60*C$62)</f>
        <v>2187</v>
      </c>
      <c r="D66" s="10">
        <f t="shared" si="8"/>
        <v>19683</v>
      </c>
      <c r="F66" s="10">
        <f>+SUM(B66:D66)</f>
        <v>24057</v>
      </c>
      <c r="G66" s="4">
        <f>+F66/$F$69</f>
        <v>0.47368421052631576</v>
      </c>
    </row>
    <row r="67" spans="1:7" x14ac:dyDescent="0.25">
      <c r="B67" s="10">
        <f t="shared" ref="B67:D68" si="9">+($B61*B$60)+($C61*B$61)+($D61*B$62)</f>
        <v>2187</v>
      </c>
      <c r="C67" s="10">
        <f t="shared" si="9"/>
        <v>2187</v>
      </c>
      <c r="D67" s="10">
        <f t="shared" si="9"/>
        <v>19683</v>
      </c>
      <c r="F67" s="10">
        <f>+SUM(B67:D67)</f>
        <v>24057</v>
      </c>
      <c r="G67" s="4">
        <f>+F67/$F$69</f>
        <v>0.47368421052631576</v>
      </c>
    </row>
    <row r="68" spans="1:7" x14ac:dyDescent="0.25">
      <c r="B68" s="10">
        <f t="shared" si="9"/>
        <v>243</v>
      </c>
      <c r="C68" s="10">
        <f t="shared" si="9"/>
        <v>243</v>
      </c>
      <c r="D68" s="10">
        <f t="shared" si="9"/>
        <v>2187</v>
      </c>
      <c r="F68" s="10">
        <f>+SUM(B68:D68)</f>
        <v>2673</v>
      </c>
      <c r="G68" s="4">
        <f>+F68/$F$69</f>
        <v>5.2631578947368418E-2</v>
      </c>
    </row>
    <row r="69" spans="1:7" x14ac:dyDescent="0.25">
      <c r="E69" s="7" t="s">
        <v>12</v>
      </c>
      <c r="F69" s="22">
        <f>+SUM(F66:F68)</f>
        <v>50787</v>
      </c>
      <c r="G69" s="22">
        <f>+SUM(G66:G68)</f>
        <v>1</v>
      </c>
    </row>
    <row r="72" spans="1:7" x14ac:dyDescent="0.25">
      <c r="A72" s="20" t="s">
        <v>28</v>
      </c>
      <c r="B72" s="10">
        <f>+($B66*B$66)+($C66*B$67)+($D66*B$68)</f>
        <v>14348907</v>
      </c>
      <c r="C72" s="10">
        <f t="shared" ref="C72:D72" si="10">+($B66*C$66)+($C66*C$67)+($D66*C$68)</f>
        <v>14348907</v>
      </c>
      <c r="D72" s="10">
        <f t="shared" si="10"/>
        <v>129140163</v>
      </c>
      <c r="F72" s="10">
        <f>+SUM(B72:D72)</f>
        <v>157837977</v>
      </c>
      <c r="G72" s="4">
        <f>+F72/$F$75</f>
        <v>0.47368421052631576</v>
      </c>
    </row>
    <row r="73" spans="1:7" x14ac:dyDescent="0.25">
      <c r="B73" s="10">
        <f t="shared" ref="B73:D74" si="11">+($B67*B$66)+($C67*B$67)+($D67*B$68)</f>
        <v>14348907</v>
      </c>
      <c r="C73" s="10">
        <f t="shared" si="11"/>
        <v>14348907</v>
      </c>
      <c r="D73" s="10">
        <f t="shared" si="11"/>
        <v>129140163</v>
      </c>
      <c r="F73" s="10">
        <f>+SUM(B73:D73)</f>
        <v>157837977</v>
      </c>
      <c r="G73" s="4">
        <f>+F73/$F$75</f>
        <v>0.47368421052631576</v>
      </c>
    </row>
    <row r="74" spans="1:7" x14ac:dyDescent="0.25">
      <c r="B74" s="10">
        <f t="shared" si="11"/>
        <v>1594323</v>
      </c>
      <c r="C74" s="10">
        <f t="shared" si="11"/>
        <v>1594323</v>
      </c>
      <c r="D74" s="10">
        <f t="shared" si="11"/>
        <v>14348907</v>
      </c>
      <c r="F74" s="10">
        <f>+SUM(B74:D74)</f>
        <v>17537553</v>
      </c>
      <c r="G74" s="4">
        <f>+F74/$F$75</f>
        <v>5.2631578947368418E-2</v>
      </c>
    </row>
    <row r="75" spans="1:7" x14ac:dyDescent="0.25">
      <c r="E75" s="7" t="s">
        <v>12</v>
      </c>
      <c r="F75" s="22">
        <f>+SUM(F72:F74)</f>
        <v>333213507</v>
      </c>
      <c r="G75" s="22">
        <f>+SUM(G72:G74)</f>
        <v>1</v>
      </c>
    </row>
    <row r="78" spans="1:7" x14ac:dyDescent="0.25">
      <c r="A78" s="20" t="s">
        <v>29</v>
      </c>
      <c r="B78" s="23">
        <f>+($B72*B$72)+($C72*B$73)+($D72*B$74)</f>
        <v>617673396283947</v>
      </c>
      <c r="C78" s="23">
        <f t="shared" ref="C78:D78" si="12">+($B72*C$72)+($C72*C$73)+($D72*C$74)</f>
        <v>617673396283947</v>
      </c>
      <c r="D78" s="23">
        <f t="shared" si="12"/>
        <v>5559060566555523</v>
      </c>
      <c r="F78" s="23">
        <f>+SUM(B78:D78)</f>
        <v>6794407359123417</v>
      </c>
      <c r="G78" s="4">
        <f>+F78/$F$81</f>
        <v>0.47368421052631576</v>
      </c>
    </row>
    <row r="79" spans="1:7" x14ac:dyDescent="0.25">
      <c r="B79" s="23">
        <f t="shared" ref="B79:D80" si="13">+($B73*B$72)+($C73*B$73)+($D73*B$74)</f>
        <v>617673396283947</v>
      </c>
      <c r="C79" s="23">
        <f t="shared" si="13"/>
        <v>617673396283947</v>
      </c>
      <c r="D79" s="23">
        <f t="shared" si="13"/>
        <v>5559060566555523</v>
      </c>
      <c r="F79" s="23">
        <f>+SUM(B79:D79)</f>
        <v>6794407359123417</v>
      </c>
      <c r="G79" s="4">
        <f>+F79/$F$81</f>
        <v>0.47368421052631576</v>
      </c>
    </row>
    <row r="80" spans="1:7" x14ac:dyDescent="0.25">
      <c r="B80" s="23">
        <f t="shared" si="13"/>
        <v>68630377364883</v>
      </c>
      <c r="C80" s="23">
        <f t="shared" si="13"/>
        <v>68630377364883</v>
      </c>
      <c r="D80" s="23">
        <f t="shared" si="13"/>
        <v>617673396283947</v>
      </c>
      <c r="F80" s="23">
        <f>+SUM(B80:D80)</f>
        <v>754934151013713</v>
      </c>
      <c r="G80" s="4">
        <f>+F80/$F$81</f>
        <v>5.2631578947368418E-2</v>
      </c>
    </row>
    <row r="81" spans="1:7" x14ac:dyDescent="0.25">
      <c r="E81" s="7" t="s">
        <v>12</v>
      </c>
      <c r="F81" s="25">
        <f>+SUM(F78:F80)</f>
        <v>1.4343748869260548E+16</v>
      </c>
      <c r="G81" s="22">
        <f>+SUM(G78:G80)</f>
        <v>1</v>
      </c>
    </row>
    <row r="84" spans="1:7" x14ac:dyDescent="0.25">
      <c r="A84" s="20" t="s">
        <v>30</v>
      </c>
      <c r="B84" s="23">
        <f>+($B78*B$78)+($C78*B$79)+($D78*B$80)</f>
        <v>1.1445612734308376E+30</v>
      </c>
      <c r="C84" s="23">
        <f t="shared" ref="C84:D84" si="14">+($B78*C$78)+($C78*C$79)+($D78*C$80)</f>
        <v>1.1445612734308376E+30</v>
      </c>
      <c r="D84" s="23">
        <f t="shared" si="14"/>
        <v>1.0301051460877538E+31</v>
      </c>
      <c r="F84" s="23">
        <f>+SUM(B84:D84)</f>
        <v>1.2590174007739212E+31</v>
      </c>
      <c r="G84" s="4">
        <f>+F84/$F$87</f>
        <v>0.47368421052631582</v>
      </c>
    </row>
    <row r="85" spans="1:7" x14ac:dyDescent="0.25">
      <c r="B85" s="23">
        <f t="shared" ref="B85:D86" si="15">+($B79*B$78)+($C79*B$79)+($D79*B$80)</f>
        <v>1.1445612734308376E+30</v>
      </c>
      <c r="C85" s="23">
        <f t="shared" si="15"/>
        <v>1.1445612734308376E+30</v>
      </c>
      <c r="D85" s="23">
        <f t="shared" si="15"/>
        <v>1.0301051460877538E+31</v>
      </c>
      <c r="F85" s="23">
        <f>+SUM(B85:D85)</f>
        <v>1.2590174007739212E+31</v>
      </c>
      <c r="G85" s="4">
        <f>+F85/$F$87</f>
        <v>0.47368421052631582</v>
      </c>
    </row>
    <row r="86" spans="1:7" x14ac:dyDescent="0.25">
      <c r="B86" s="23">
        <f t="shared" si="15"/>
        <v>1.2717347482564862E+29</v>
      </c>
      <c r="C86" s="23">
        <f t="shared" si="15"/>
        <v>1.2717347482564862E+29</v>
      </c>
      <c r="D86" s="23">
        <f t="shared" si="15"/>
        <v>1.1445612734308376E+30</v>
      </c>
      <c r="F86" s="23">
        <f>+SUM(B86:D86)</f>
        <v>1.3989082230821348E+30</v>
      </c>
      <c r="G86" s="4">
        <f>+F86/$F$87</f>
        <v>5.2631578947368425E-2</v>
      </c>
    </row>
    <row r="87" spans="1:7" x14ac:dyDescent="0.25">
      <c r="E87" s="7" t="s">
        <v>12</v>
      </c>
      <c r="F87" s="25">
        <f>+SUM(F84:F86)</f>
        <v>2.6579256238560559E+31</v>
      </c>
      <c r="G87" s="22">
        <f>+SUM(G84:G86)</f>
        <v>1</v>
      </c>
    </row>
  </sheetData>
  <mergeCells count="6">
    <mergeCell ref="B6:E6"/>
    <mergeCell ref="B1:E1"/>
    <mergeCell ref="A2:A3"/>
    <mergeCell ref="B2:E3"/>
    <mergeCell ref="B4:E4"/>
    <mergeCell ref="B5:E5"/>
  </mergeCells>
  <conditionalFormatting sqref="F41">
    <cfRule type="cellIs" dxfId="10" priority="2" operator="lessThan">
      <formula>0.1</formula>
    </cfRule>
    <cfRule type="cellIs" dxfId="9" priority="3" operator="lessThan">
      <formula>0.1</formula>
    </cfRule>
  </conditionalFormatting>
  <conditionalFormatting sqref="E19:E21">
    <cfRule type="dataBar" priority="1">
      <dataBar>
        <cfvo type="min"/>
        <cfvo type="max"/>
        <color rgb="FF638EC6"/>
      </dataBar>
      <extLst>
        <ext xmlns:x14="http://schemas.microsoft.com/office/spreadsheetml/2009/9/main" uri="{B025F937-C7B1-47D3-B67F-A62EFF666E3E}">
          <x14:id>{BD5953F9-EF13-4A10-8F9E-7AB85D8CDFF4}</x14:id>
        </ext>
      </extLst>
    </cfRule>
  </conditionalFormatting>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D5953F9-EF13-4A10-8F9E-7AB85D8CDFF4}">
            <x14:dataBar minLength="0" maxLength="100" border="1" negativeBarBorderColorSameAsPositive="0">
              <x14:cfvo type="autoMin"/>
              <x14:cfvo type="autoMax"/>
              <x14:borderColor rgb="FF638EC6"/>
              <x14:negativeFillColor rgb="FFFF0000"/>
              <x14:negativeBorderColor rgb="FFFF0000"/>
              <x14:axisColor rgb="FF000000"/>
            </x14:dataBar>
          </x14:cfRule>
          <xm:sqref>E19:E21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69F9-AFDB-4A1B-964A-AA72FABDF973}">
  <sheetPr>
    <tabColor rgb="FF00B0F0"/>
  </sheetPr>
  <dimension ref="A3:G14"/>
  <sheetViews>
    <sheetView workbookViewId="0">
      <selection activeCell="C16" sqref="C16"/>
    </sheetView>
  </sheetViews>
  <sheetFormatPr baseColWidth="10" defaultRowHeight="15" x14ac:dyDescent="0.25"/>
  <cols>
    <col min="1" max="1" width="16.85546875" customWidth="1"/>
    <col min="2" max="2" width="30.5703125" customWidth="1"/>
    <col min="3" max="4" width="22.85546875" customWidth="1"/>
    <col min="5" max="6" width="25.140625" customWidth="1"/>
    <col min="7" max="7" width="15.140625" customWidth="1"/>
  </cols>
  <sheetData>
    <row r="3" spans="1:7" x14ac:dyDescent="0.25">
      <c r="A3" s="7" t="s">
        <v>32</v>
      </c>
      <c r="B3" s="3" t="s">
        <v>8</v>
      </c>
      <c r="C3" s="3" t="s">
        <v>9</v>
      </c>
      <c r="D3" s="3" t="s">
        <v>10</v>
      </c>
      <c r="E3" s="3" t="s">
        <v>11</v>
      </c>
      <c r="F3" s="3" t="s">
        <v>104</v>
      </c>
    </row>
    <row r="4" spans="1:7" x14ac:dyDescent="0.25">
      <c r="A4" s="3">
        <v>1</v>
      </c>
      <c r="B4" s="29">
        <f>+'INTER - OPERAC '!E19</f>
        <v>5.4900399468127456E-2</v>
      </c>
      <c r="C4" s="29">
        <f>+'CONF. PEATON '!E19</f>
        <v>0.47368421052631582</v>
      </c>
      <c r="D4" s="29">
        <f>+'LONG. CAMINATA '!E19</f>
        <v>6.5793741849440104E-2</v>
      </c>
      <c r="E4" s="29">
        <f>+'ACC. INDEP '!E19</f>
        <v>6.5793741849440104E-2</v>
      </c>
      <c r="F4" s="29">
        <f>+'AFECTACIÓN EN PLATAFORMA'!E19</f>
        <v>0.47368421052631582</v>
      </c>
    </row>
    <row r="5" spans="1:7" x14ac:dyDescent="0.25">
      <c r="A5" s="3">
        <v>4</v>
      </c>
      <c r="B5" s="29">
        <f>+'INTER - OPERAC '!E20</f>
        <v>0.28974410987174126</v>
      </c>
      <c r="C5" s="29">
        <f>+'CONF. PEATON '!E20</f>
        <v>0.47368421052631582</v>
      </c>
      <c r="D5" s="29">
        <f>+'LONG. CAMINATA '!E20</f>
        <v>0.14881506992909246</v>
      </c>
      <c r="E5" s="29">
        <f>+'ACC. INDEP '!E20</f>
        <v>0.78539118822146747</v>
      </c>
      <c r="F5" s="29">
        <f>+'AFECTACIÓN EN PLATAFORMA'!E20</f>
        <v>0.47368421052631582</v>
      </c>
    </row>
    <row r="6" spans="1:7" x14ac:dyDescent="0.25">
      <c r="A6" s="3">
        <v>6</v>
      </c>
      <c r="B6" s="29">
        <f>+'INTER - OPERAC '!E21</f>
        <v>0.65535549066013121</v>
      </c>
      <c r="C6" s="29">
        <f>+'CONF. PEATON '!E21</f>
        <v>5.2631578947368425E-2</v>
      </c>
      <c r="D6" s="29">
        <f>+'LONG. CAMINATA '!E21</f>
        <v>0.78539118822146747</v>
      </c>
      <c r="E6" s="29">
        <f>+'ACC. INDEP '!E21</f>
        <v>0.14881506992909246</v>
      </c>
      <c r="F6" s="29">
        <f>+'AFECTACIÓN EN PLATAFORMA'!E21</f>
        <v>5.2631578947368425E-2</v>
      </c>
    </row>
    <row r="7" spans="1:7" x14ac:dyDescent="0.25">
      <c r="A7" s="3" t="s">
        <v>33</v>
      </c>
      <c r="B7" s="30">
        <f>+E.TRANSFERENCIA!G16</f>
        <v>0.39728630171708479</v>
      </c>
      <c r="C7" s="30">
        <f>+E.TRANSFERENCIA!G17</f>
        <v>0.12785456278493423</v>
      </c>
      <c r="D7" s="30">
        <f>+E.TRANSFERENCIA!G18</f>
        <v>5.7810375576013914E-2</v>
      </c>
      <c r="E7" s="30">
        <f>+E.TRANSFERENCIA!G19</f>
        <v>3.1683923983468421E-2</v>
      </c>
      <c r="F7" s="30">
        <f>+E.TRANSFERENCIA!G20</f>
        <v>0.38536483593849857</v>
      </c>
    </row>
    <row r="10" spans="1:7" x14ac:dyDescent="0.25">
      <c r="A10" s="7" t="s">
        <v>32</v>
      </c>
      <c r="B10" s="3" t="s">
        <v>8</v>
      </c>
      <c r="C10" s="3" t="s">
        <v>9</v>
      </c>
      <c r="D10" s="3" t="s">
        <v>10</v>
      </c>
      <c r="E10" s="3" t="s">
        <v>11</v>
      </c>
      <c r="F10" s="3" t="s">
        <v>104</v>
      </c>
      <c r="G10" s="3" t="s">
        <v>34</v>
      </c>
    </row>
    <row r="11" spans="1:7" x14ac:dyDescent="0.25">
      <c r="A11" s="3">
        <v>1</v>
      </c>
      <c r="B11" s="29">
        <f t="shared" ref="B11:F13" si="0">+B4*B$7</f>
        <v>2.1811176667482966E-2</v>
      </c>
      <c r="C11" s="29">
        <f t="shared" si="0"/>
        <v>6.0562687634968852E-2</v>
      </c>
      <c r="D11" s="29">
        <f t="shared" si="0"/>
        <v>3.8035609268674366E-3</v>
      </c>
      <c r="E11" s="29">
        <f t="shared" si="0"/>
        <v>2.0846039153456053E-3</v>
      </c>
      <c r="F11" s="29">
        <f t="shared" si="0"/>
        <v>0.1825412380761309</v>
      </c>
      <c r="G11" s="29">
        <f>+SUM(B11:F11)</f>
        <v>0.27080326722079578</v>
      </c>
    </row>
    <row r="12" spans="1:7" x14ac:dyDescent="0.25">
      <c r="A12" s="3">
        <v>4</v>
      </c>
      <c r="B12" s="29">
        <f t="shared" si="0"/>
        <v>0.11511136585525276</v>
      </c>
      <c r="C12" s="29">
        <f t="shared" si="0"/>
        <v>6.0562687634968852E-2</v>
      </c>
      <c r="D12" s="29">
        <f t="shared" si="0"/>
        <v>8.6030550839716093E-3</v>
      </c>
      <c r="E12" s="29">
        <f t="shared" ref="E12:F12" si="1">+E5*E$7</f>
        <v>2.4884274704894915E-2</v>
      </c>
      <c r="F12" s="29">
        <f t="shared" si="1"/>
        <v>0.1825412380761309</v>
      </c>
      <c r="G12" s="29">
        <f t="shared" ref="G12:G13" si="2">+SUM(B12:F12)</f>
        <v>0.39170262135521905</v>
      </c>
    </row>
    <row r="13" spans="1:7" x14ac:dyDescent="0.25">
      <c r="A13" s="3">
        <v>6</v>
      </c>
      <c r="B13" s="29">
        <f t="shared" si="0"/>
        <v>0.26036375919434901</v>
      </c>
      <c r="C13" s="29">
        <f t="shared" si="0"/>
        <v>6.7291875149965395E-3</v>
      </c>
      <c r="D13" s="29">
        <f t="shared" si="0"/>
        <v>4.5403759565174867E-2</v>
      </c>
      <c r="E13" s="29">
        <f t="shared" ref="E13:F13" si="3">+E6*E$7</f>
        <v>4.7150453632279028E-3</v>
      </c>
      <c r="F13" s="29">
        <f t="shared" si="3"/>
        <v>2.028235978623677E-2</v>
      </c>
      <c r="G13" s="29">
        <f t="shared" si="2"/>
        <v>0.33749411142398511</v>
      </c>
    </row>
    <row r="14" spans="1:7" x14ac:dyDescent="0.25">
      <c r="B14" s="31"/>
      <c r="C14" s="31"/>
      <c r="D14" s="31"/>
      <c r="E14" s="31"/>
      <c r="F14" s="31"/>
      <c r="G14" s="30">
        <f>+SUM(G11:G13)</f>
        <v>1</v>
      </c>
    </row>
  </sheetData>
  <conditionalFormatting sqref="G11:G13">
    <cfRule type="dataBar" priority="1">
      <dataBar>
        <cfvo type="min"/>
        <cfvo type="max"/>
        <color rgb="FFFFB628"/>
      </dataBar>
      <extLst>
        <ext xmlns:x14="http://schemas.microsoft.com/office/spreadsheetml/2009/9/main" uri="{B025F937-C7B1-47D3-B67F-A62EFF666E3E}">
          <x14:id>{2C879D77-0627-46AB-956E-8A6601255F5D}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C879D77-0627-46AB-956E-8A6601255F5D}">
            <x14:dataBar minLength="0" maxLength="100" border="1" negativeBarBorderColorSameAsPositive="0">
              <x14:cfvo type="autoMin"/>
              <x14:cfvo type="autoMax"/>
              <x14:borderColor rgb="FFFFB628"/>
              <x14:negativeFillColor rgb="FFFF0000"/>
              <x14:negativeBorderColor rgb="FFFF0000"/>
              <x14:axisColor rgb="FF000000"/>
            </x14:dataBar>
          </x14:cfRule>
          <xm:sqref>G11:G13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1602-8C4F-490C-90CA-8FFC82C9F2FC}">
  <dimension ref="B2:G39"/>
  <sheetViews>
    <sheetView workbookViewId="0">
      <selection activeCell="K13" sqref="K13"/>
    </sheetView>
  </sheetViews>
  <sheetFormatPr baseColWidth="10" defaultRowHeight="15" x14ac:dyDescent="0.25"/>
  <sheetData>
    <row r="2" spans="2:7" x14ac:dyDescent="0.25">
      <c r="B2" s="43" t="s">
        <v>7</v>
      </c>
      <c r="C2" s="44" t="s">
        <v>90</v>
      </c>
      <c r="D2" s="44"/>
      <c r="E2" s="44"/>
      <c r="F2" s="44"/>
      <c r="G2" s="44"/>
    </row>
    <row r="3" spans="2:7" x14ac:dyDescent="0.25">
      <c r="B3" s="43" t="s">
        <v>35</v>
      </c>
      <c r="C3" s="44" t="s">
        <v>91</v>
      </c>
      <c r="D3" s="44"/>
      <c r="E3" s="44"/>
      <c r="F3" s="44"/>
      <c r="G3" s="44"/>
    </row>
    <row r="4" spans="2:7" x14ac:dyDescent="0.25">
      <c r="B4" s="44"/>
      <c r="C4" s="44"/>
      <c r="D4" s="45">
        <v>180</v>
      </c>
      <c r="E4" s="46"/>
      <c r="F4" s="44"/>
      <c r="G4" s="44"/>
    </row>
    <row r="5" spans="2:7" x14ac:dyDescent="0.25">
      <c r="B5" s="44" t="s">
        <v>92</v>
      </c>
      <c r="C5" s="45">
        <v>180</v>
      </c>
      <c r="D5" s="45">
        <v>159</v>
      </c>
      <c r="E5" s="46">
        <v>180</v>
      </c>
      <c r="F5" s="47">
        <v>1</v>
      </c>
      <c r="G5" s="44"/>
    </row>
    <row r="6" spans="2:7" x14ac:dyDescent="0.25">
      <c r="B6" s="44" t="s">
        <v>93</v>
      </c>
      <c r="C6" s="48">
        <v>180</v>
      </c>
      <c r="D6" s="45">
        <v>138</v>
      </c>
      <c r="E6" s="46">
        <v>159</v>
      </c>
      <c r="F6" s="49">
        <v>3</v>
      </c>
      <c r="G6" s="44">
        <v>1</v>
      </c>
    </row>
    <row r="7" spans="2:7" x14ac:dyDescent="0.25">
      <c r="B7" s="44" t="s">
        <v>94</v>
      </c>
      <c r="C7" s="48">
        <v>115</v>
      </c>
      <c r="D7" s="45">
        <v>117</v>
      </c>
      <c r="E7" s="46">
        <v>138</v>
      </c>
      <c r="F7" s="50">
        <v>5</v>
      </c>
      <c r="G7" s="44">
        <v>7</v>
      </c>
    </row>
    <row r="8" spans="2:7" x14ac:dyDescent="0.25">
      <c r="B8" s="44" t="s">
        <v>95</v>
      </c>
      <c r="C8" s="48">
        <v>75</v>
      </c>
      <c r="D8" s="45">
        <v>96</v>
      </c>
      <c r="E8" s="46">
        <v>117</v>
      </c>
      <c r="F8" s="51">
        <v>7</v>
      </c>
      <c r="G8" s="44">
        <v>9</v>
      </c>
    </row>
    <row r="9" spans="2:7" x14ac:dyDescent="0.25">
      <c r="B9" s="44" t="s">
        <v>96</v>
      </c>
      <c r="C9" s="45">
        <v>75</v>
      </c>
      <c r="D9" s="45">
        <v>75</v>
      </c>
      <c r="E9" s="46">
        <v>96</v>
      </c>
      <c r="F9" s="52">
        <v>9</v>
      </c>
      <c r="G9" s="44"/>
    </row>
    <row r="10" spans="2:7" x14ac:dyDescent="0.25">
      <c r="B10" s="44"/>
      <c r="C10" s="44"/>
      <c r="D10" s="44"/>
      <c r="E10" s="46">
        <v>21</v>
      </c>
      <c r="F10" s="44"/>
      <c r="G10" s="44"/>
    </row>
    <row r="11" spans="2:7" x14ac:dyDescent="0.25">
      <c r="B11" s="44"/>
      <c r="C11" s="44"/>
      <c r="D11" s="44"/>
      <c r="E11" s="44"/>
      <c r="F11" s="44"/>
      <c r="G11" s="44"/>
    </row>
    <row r="12" spans="2:7" x14ac:dyDescent="0.25">
      <c r="B12" s="43" t="s">
        <v>97</v>
      </c>
      <c r="C12" s="44" t="s">
        <v>90</v>
      </c>
      <c r="D12" s="44"/>
      <c r="E12" s="44"/>
      <c r="F12" s="44"/>
      <c r="G12" s="44"/>
    </row>
    <row r="13" spans="2:7" x14ac:dyDescent="0.25">
      <c r="B13" s="43" t="s">
        <v>98</v>
      </c>
      <c r="C13" s="44" t="s">
        <v>9</v>
      </c>
      <c r="D13" s="44"/>
      <c r="E13" s="44"/>
      <c r="F13" s="44"/>
      <c r="G13" s="44"/>
    </row>
    <row r="14" spans="2:7" x14ac:dyDescent="0.25">
      <c r="B14" s="44"/>
      <c r="C14" s="44"/>
      <c r="D14" s="45">
        <v>8000</v>
      </c>
      <c r="E14" s="44"/>
      <c r="F14" s="44"/>
      <c r="G14" s="44"/>
    </row>
    <row r="15" spans="2:7" x14ac:dyDescent="0.25">
      <c r="B15" s="44" t="s">
        <v>92</v>
      </c>
      <c r="C15" s="45">
        <v>8000</v>
      </c>
      <c r="D15" s="45">
        <v>7300</v>
      </c>
      <c r="E15" s="46">
        <v>8000</v>
      </c>
      <c r="F15" s="47">
        <v>1</v>
      </c>
      <c r="G15" s="44"/>
    </row>
    <row r="16" spans="2:7" x14ac:dyDescent="0.25">
      <c r="B16" s="44" t="s">
        <v>93</v>
      </c>
      <c r="C16" s="48">
        <v>4500</v>
      </c>
      <c r="D16" s="45">
        <v>6600</v>
      </c>
      <c r="E16" s="46">
        <v>7300</v>
      </c>
      <c r="F16" s="49">
        <v>3</v>
      </c>
      <c r="G16" s="44">
        <v>9</v>
      </c>
    </row>
    <row r="17" spans="2:7" x14ac:dyDescent="0.25">
      <c r="B17" s="44" t="s">
        <v>94</v>
      </c>
      <c r="C17" s="48">
        <v>6000</v>
      </c>
      <c r="D17" s="45">
        <v>5900</v>
      </c>
      <c r="E17" s="46">
        <v>6600</v>
      </c>
      <c r="F17" s="50">
        <v>5</v>
      </c>
      <c r="G17" s="44">
        <v>7</v>
      </c>
    </row>
    <row r="18" spans="2:7" x14ac:dyDescent="0.25">
      <c r="B18" s="44" t="s">
        <v>95</v>
      </c>
      <c r="C18" s="48">
        <v>8000</v>
      </c>
      <c r="D18" s="45">
        <v>5200</v>
      </c>
      <c r="E18" s="46">
        <v>5900</v>
      </c>
      <c r="F18" s="51">
        <v>7</v>
      </c>
      <c r="G18" s="44">
        <v>1</v>
      </c>
    </row>
    <row r="19" spans="2:7" x14ac:dyDescent="0.25">
      <c r="B19" s="44" t="s">
        <v>96</v>
      </c>
      <c r="C19" s="45">
        <v>4500</v>
      </c>
      <c r="D19" s="45">
        <v>4500</v>
      </c>
      <c r="E19" s="46">
        <v>5200</v>
      </c>
      <c r="F19" s="52">
        <v>9</v>
      </c>
      <c r="G19" s="44"/>
    </row>
    <row r="20" spans="2:7" x14ac:dyDescent="0.25">
      <c r="B20" s="44"/>
      <c r="C20" s="44"/>
      <c r="D20" s="44"/>
      <c r="E20" s="46">
        <v>700</v>
      </c>
      <c r="F20" s="44"/>
      <c r="G20" s="44"/>
    </row>
    <row r="21" spans="2:7" x14ac:dyDescent="0.25">
      <c r="B21" s="44"/>
      <c r="C21" s="44"/>
      <c r="D21" s="44"/>
      <c r="E21" s="44"/>
      <c r="F21" s="44"/>
      <c r="G21" s="44"/>
    </row>
    <row r="22" spans="2:7" x14ac:dyDescent="0.25">
      <c r="B22" s="43" t="s">
        <v>97</v>
      </c>
      <c r="C22" s="44" t="s">
        <v>90</v>
      </c>
      <c r="D22" s="44"/>
      <c r="E22" s="44"/>
      <c r="F22" s="44"/>
      <c r="G22" s="44"/>
    </row>
    <row r="23" spans="2:7" x14ac:dyDescent="0.25">
      <c r="B23" s="43" t="s">
        <v>98</v>
      </c>
      <c r="C23" s="44" t="s">
        <v>10</v>
      </c>
      <c r="D23" s="44"/>
      <c r="E23" s="44"/>
      <c r="F23" s="44"/>
      <c r="G23" s="44"/>
    </row>
    <row r="24" spans="2:7" x14ac:dyDescent="0.25">
      <c r="B24" s="44"/>
      <c r="C24" s="44"/>
      <c r="D24" s="45">
        <v>426.25</v>
      </c>
      <c r="E24" s="46"/>
      <c r="F24" s="44"/>
      <c r="G24" s="44"/>
    </row>
    <row r="25" spans="2:7" x14ac:dyDescent="0.25">
      <c r="B25" s="44" t="s">
        <v>92</v>
      </c>
      <c r="C25" s="45">
        <v>426.25</v>
      </c>
      <c r="D25" s="45">
        <v>371.5</v>
      </c>
      <c r="E25" s="46">
        <v>426.25</v>
      </c>
      <c r="F25" s="47">
        <v>1</v>
      </c>
      <c r="G25" s="44"/>
    </row>
    <row r="26" spans="2:7" x14ac:dyDescent="0.25">
      <c r="B26" s="44" t="s">
        <v>93</v>
      </c>
      <c r="C26" s="45">
        <v>374.25</v>
      </c>
      <c r="D26" s="45">
        <v>316.75</v>
      </c>
      <c r="E26" s="46">
        <v>371.5</v>
      </c>
      <c r="F26" s="49">
        <v>3</v>
      </c>
      <c r="G26" s="44">
        <v>3</v>
      </c>
    </row>
    <row r="27" spans="2:7" x14ac:dyDescent="0.25">
      <c r="B27" s="44" t="s">
        <v>94</v>
      </c>
      <c r="C27" s="45">
        <v>426.25</v>
      </c>
      <c r="D27" s="45">
        <v>262</v>
      </c>
      <c r="E27" s="46">
        <v>316.75</v>
      </c>
      <c r="F27" s="50">
        <v>5</v>
      </c>
      <c r="G27" s="44">
        <v>1</v>
      </c>
    </row>
    <row r="28" spans="2:7" x14ac:dyDescent="0.25">
      <c r="B28" s="44" t="s">
        <v>95</v>
      </c>
      <c r="C28" s="45">
        <v>152.5</v>
      </c>
      <c r="D28" s="45">
        <v>207.25</v>
      </c>
      <c r="E28" s="46">
        <v>262</v>
      </c>
      <c r="F28" s="51">
        <v>7</v>
      </c>
      <c r="G28" s="44">
        <v>9</v>
      </c>
    </row>
    <row r="29" spans="2:7" x14ac:dyDescent="0.25">
      <c r="B29" s="44" t="s">
        <v>96</v>
      </c>
      <c r="C29" s="45">
        <v>152.5</v>
      </c>
      <c r="D29" s="45">
        <v>152.5</v>
      </c>
      <c r="E29" s="46">
        <v>207.25</v>
      </c>
      <c r="F29" s="52">
        <v>9</v>
      </c>
      <c r="G29" s="44"/>
    </row>
    <row r="30" spans="2:7" x14ac:dyDescent="0.25">
      <c r="B30" s="44"/>
      <c r="C30" s="44"/>
      <c r="D30" s="44"/>
      <c r="E30" s="46">
        <v>54.75</v>
      </c>
      <c r="F30" s="44"/>
      <c r="G30" s="44"/>
    </row>
    <row r="31" spans="2:7" x14ac:dyDescent="0.25">
      <c r="B31" s="44"/>
      <c r="C31" s="44"/>
      <c r="D31" s="44"/>
      <c r="E31" s="44"/>
      <c r="F31" s="44"/>
      <c r="G31" s="44"/>
    </row>
    <row r="32" spans="2:7" x14ac:dyDescent="0.25">
      <c r="B32" s="43" t="s">
        <v>97</v>
      </c>
      <c r="C32" s="44" t="s">
        <v>90</v>
      </c>
      <c r="D32" s="44"/>
      <c r="E32" s="44"/>
      <c r="F32" s="44"/>
      <c r="G32" s="44"/>
    </row>
    <row r="33" spans="2:7" x14ac:dyDescent="0.25">
      <c r="B33" s="43" t="s">
        <v>98</v>
      </c>
      <c r="C33" s="44" t="s">
        <v>11</v>
      </c>
      <c r="D33" s="44"/>
      <c r="E33" s="44"/>
      <c r="F33" s="44"/>
      <c r="G33" s="44"/>
    </row>
    <row r="34" spans="2:7" x14ac:dyDescent="0.25">
      <c r="B34" s="44"/>
      <c r="C34" s="44"/>
      <c r="D34" s="44"/>
      <c r="E34" s="44"/>
      <c r="F34" s="44"/>
      <c r="G34" s="44"/>
    </row>
    <row r="35" spans="2:7" x14ac:dyDescent="0.25">
      <c r="B35" s="44" t="s">
        <v>92</v>
      </c>
      <c r="C35" s="45" t="s">
        <v>75</v>
      </c>
      <c r="D35" s="45"/>
      <c r="E35" s="53" t="s">
        <v>74</v>
      </c>
      <c r="F35" s="47">
        <v>1</v>
      </c>
      <c r="G35" s="44"/>
    </row>
    <row r="36" spans="2:7" x14ac:dyDescent="0.25">
      <c r="B36" s="44" t="s">
        <v>93</v>
      </c>
      <c r="C36" s="48" t="s">
        <v>99</v>
      </c>
      <c r="D36" s="48"/>
      <c r="E36" s="53" t="s">
        <v>100</v>
      </c>
      <c r="F36" s="49">
        <v>3</v>
      </c>
      <c r="G36" s="44">
        <v>1</v>
      </c>
    </row>
    <row r="37" spans="2:7" x14ac:dyDescent="0.25">
      <c r="B37" s="44" t="s">
        <v>94</v>
      </c>
      <c r="C37" s="48" t="s">
        <v>101</v>
      </c>
      <c r="D37" s="48"/>
      <c r="E37" s="53" t="s">
        <v>102</v>
      </c>
      <c r="F37" s="50">
        <v>5</v>
      </c>
      <c r="G37" s="44">
        <v>5</v>
      </c>
    </row>
    <row r="38" spans="2:7" x14ac:dyDescent="0.25">
      <c r="B38" s="44" t="s">
        <v>95</v>
      </c>
      <c r="C38" s="48" t="s">
        <v>75</v>
      </c>
      <c r="D38" s="48"/>
      <c r="E38" s="53" t="s">
        <v>103</v>
      </c>
      <c r="F38" s="51">
        <v>7</v>
      </c>
      <c r="G38" s="44">
        <v>9</v>
      </c>
    </row>
    <row r="39" spans="2:7" x14ac:dyDescent="0.25">
      <c r="B39" s="44" t="s">
        <v>96</v>
      </c>
      <c r="C39" s="45" t="s">
        <v>99</v>
      </c>
      <c r="D39" s="45"/>
      <c r="E39" s="53" t="s">
        <v>75</v>
      </c>
      <c r="F39" s="52">
        <v>9</v>
      </c>
      <c r="G39" s="4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E.TRANSFERENCIA</vt:lpstr>
      <vt:lpstr>INTER - OPERAC </vt:lpstr>
      <vt:lpstr>CONF. PEATON </vt:lpstr>
      <vt:lpstr>LONG. CAMINATA </vt:lpstr>
      <vt:lpstr>ACC. INDEP </vt:lpstr>
      <vt:lpstr>AFECTACIÓN EN PLATAFORMA</vt:lpstr>
      <vt:lpstr>RANKING</vt:lpstr>
      <vt:lpstr>INTERVALOS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Juan Guillermo Ruiz Fonseca</cp:lastModifiedBy>
  <dcterms:created xsi:type="dcterms:W3CDTF">2021-03-05T02:43:54Z</dcterms:created>
  <dcterms:modified xsi:type="dcterms:W3CDTF">2021-05-22T01:07:34Z</dcterms:modified>
</cp:coreProperties>
</file>