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cg\Desktop\Propuesta CYM 2021\Matriz Multicriterio\MM_Final04\Tramo 1\"/>
    </mc:Choice>
  </mc:AlternateContent>
  <xr:revisionPtr revIDLastSave="0" documentId="13_ncr:1_{F659EED3-1321-4142-B8D5-D3DAF3A34C6F}" xr6:coauthVersionLast="47" xr6:coauthVersionMax="47" xr10:uidLastSave="{00000000-0000-0000-0000-000000000000}"/>
  <bookViews>
    <workbookView xWindow="-120" yWindow="-120" windowWidth="20730" windowHeight="11160" tabRatio="793" activeTab="1" xr2:uid="{5AAA6550-6324-4B51-9091-7815439C3FA1}"/>
  </bookViews>
  <sheets>
    <sheet name="TRAMO 1" sheetId="14" r:id="rId1"/>
    <sheet name="RANKING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4" l="1"/>
  <c r="H16" i="14"/>
  <c r="H19" i="14" l="1"/>
  <c r="H40" i="14"/>
  <c r="H43" i="14"/>
  <c r="H42" i="14"/>
  <c r="G42" i="14"/>
  <c r="H41" i="14"/>
  <c r="G41" i="14"/>
  <c r="F41" i="14"/>
  <c r="G40" i="14"/>
  <c r="F40" i="14"/>
  <c r="E40" i="14"/>
  <c r="H39" i="14"/>
  <c r="G39" i="14"/>
  <c r="F39" i="14"/>
  <c r="E39" i="14"/>
  <c r="D39" i="14"/>
  <c r="H38" i="14"/>
  <c r="G38" i="14"/>
  <c r="F38" i="14"/>
  <c r="E38" i="14"/>
  <c r="D38" i="14"/>
  <c r="C38" i="14"/>
  <c r="C16" i="14"/>
  <c r="C41" i="14" s="1"/>
  <c r="A31" i="14" l="1"/>
  <c r="A30" i="14"/>
  <c r="A29" i="14"/>
  <c r="A28" i="14"/>
  <c r="A27" i="14"/>
  <c r="A26" i="14"/>
  <c r="A25" i="14"/>
  <c r="H37" i="14" l="1"/>
  <c r="H44" i="14" s="1"/>
  <c r="G37" i="14"/>
  <c r="F37" i="14"/>
  <c r="E37" i="14"/>
  <c r="D37" i="14"/>
  <c r="C37" i="14"/>
  <c r="B37" i="14"/>
  <c r="G18" i="14"/>
  <c r="F18" i="14"/>
  <c r="F43" i="14" s="1"/>
  <c r="E18" i="14"/>
  <c r="E43" i="14" s="1"/>
  <c r="D18" i="14"/>
  <c r="D43" i="14" s="1"/>
  <c r="C18" i="14"/>
  <c r="C43" i="14" s="1"/>
  <c r="B18" i="14"/>
  <c r="B43" i="14" s="1"/>
  <c r="F17" i="14"/>
  <c r="E17" i="14"/>
  <c r="E42" i="14" s="1"/>
  <c r="D17" i="14"/>
  <c r="D42" i="14" s="1"/>
  <c r="C17" i="14"/>
  <c r="C42" i="14" s="1"/>
  <c r="B17" i="14"/>
  <c r="B42" i="14" s="1"/>
  <c r="E16" i="14"/>
  <c r="D16" i="14"/>
  <c r="B16" i="14"/>
  <c r="D15" i="14"/>
  <c r="D40" i="14" s="1"/>
  <c r="C15" i="14"/>
  <c r="B15" i="14"/>
  <c r="B40" i="14" s="1"/>
  <c r="C14" i="14"/>
  <c r="B14" i="14"/>
  <c r="B13" i="14"/>
  <c r="B38" i="14" s="1"/>
  <c r="G43" i="14" l="1"/>
  <c r="G73" i="14" s="1"/>
  <c r="G19" i="14"/>
  <c r="G44" i="14"/>
  <c r="H68" i="14"/>
  <c r="G68" i="14"/>
  <c r="C40" i="14"/>
  <c r="C19" i="14"/>
  <c r="H70" i="14"/>
  <c r="H73" i="14"/>
  <c r="F42" i="14"/>
  <c r="F72" i="14" s="1"/>
  <c r="F19" i="14"/>
  <c r="E41" i="14"/>
  <c r="E67" i="14" s="1"/>
  <c r="E19" i="14"/>
  <c r="D41" i="14"/>
  <c r="D19" i="14"/>
  <c r="B41" i="14"/>
  <c r="B19" i="14"/>
  <c r="F44" i="14"/>
  <c r="H67" i="14"/>
  <c r="F67" i="14"/>
  <c r="F68" i="14"/>
  <c r="H30" i="14"/>
  <c r="H26" i="14"/>
  <c r="H31" i="14"/>
  <c r="H29" i="14"/>
  <c r="H27" i="14"/>
  <c r="H28" i="14"/>
  <c r="C39" i="14"/>
  <c r="B39" i="14"/>
  <c r="H25" i="14"/>
  <c r="G67" i="14" l="1"/>
  <c r="F73" i="14"/>
  <c r="C73" i="14"/>
  <c r="G70" i="14"/>
  <c r="B67" i="14"/>
  <c r="F70" i="14"/>
  <c r="F69" i="14"/>
  <c r="G69" i="14"/>
  <c r="H69" i="14"/>
  <c r="C67" i="14"/>
  <c r="C70" i="14"/>
  <c r="C69" i="14"/>
  <c r="C44" i="14"/>
  <c r="C68" i="14"/>
  <c r="G72" i="14"/>
  <c r="H72" i="14"/>
  <c r="C72" i="14"/>
  <c r="E72" i="14"/>
  <c r="E44" i="14"/>
  <c r="E73" i="14"/>
  <c r="E70" i="14"/>
  <c r="E69" i="14"/>
  <c r="E68" i="14"/>
  <c r="D44" i="14"/>
  <c r="D72" i="14"/>
  <c r="D73" i="14"/>
  <c r="D70" i="14"/>
  <c r="D68" i="14"/>
  <c r="D69" i="14"/>
  <c r="D67" i="14"/>
  <c r="B44" i="14"/>
  <c r="H71" i="14"/>
  <c r="F71" i="14"/>
  <c r="D71" i="14"/>
  <c r="G71" i="14"/>
  <c r="E71" i="14"/>
  <c r="C71" i="14"/>
  <c r="B72" i="14"/>
  <c r="B70" i="14"/>
  <c r="B68" i="14"/>
  <c r="B73" i="14"/>
  <c r="B71" i="14"/>
  <c r="B69" i="14"/>
  <c r="G31" i="14"/>
  <c r="G30" i="14"/>
  <c r="G29" i="14"/>
  <c r="G28" i="14"/>
  <c r="G27" i="14"/>
  <c r="G26" i="14"/>
  <c r="F31" i="14"/>
  <c r="F29" i="14"/>
  <c r="F27" i="14"/>
  <c r="F30" i="14"/>
  <c r="F28" i="14"/>
  <c r="F26" i="14"/>
  <c r="E31" i="14"/>
  <c r="E30" i="14"/>
  <c r="E29" i="14"/>
  <c r="E28" i="14"/>
  <c r="E27" i="14"/>
  <c r="E26" i="14"/>
  <c r="C25" i="14"/>
  <c r="C30" i="14"/>
  <c r="C31" i="14"/>
  <c r="C29" i="14"/>
  <c r="C28" i="14"/>
  <c r="C26" i="14"/>
  <c r="C27" i="14"/>
  <c r="D30" i="14"/>
  <c r="D28" i="14"/>
  <c r="D26" i="14"/>
  <c r="D31" i="14"/>
  <c r="D29" i="14"/>
  <c r="D27" i="14"/>
  <c r="B25" i="14"/>
  <c r="B31" i="14"/>
  <c r="B30" i="14"/>
  <c r="B28" i="14"/>
  <c r="B26" i="14"/>
  <c r="B29" i="14"/>
  <c r="B27" i="14"/>
  <c r="G25" i="14"/>
  <c r="H32" i="14"/>
  <c r="D25" i="14"/>
  <c r="F25" i="14"/>
  <c r="E25" i="14"/>
  <c r="H77" i="14" l="1"/>
  <c r="G77" i="14"/>
  <c r="F77" i="14"/>
  <c r="C77" i="14"/>
  <c r="E77" i="14"/>
  <c r="D77" i="14"/>
  <c r="J29" i="14"/>
  <c r="K29" i="14"/>
  <c r="J41" i="14" s="1"/>
  <c r="K28" i="14"/>
  <c r="J28" i="14"/>
  <c r="J31" i="14"/>
  <c r="K31" i="14"/>
  <c r="J43" i="14" s="1"/>
  <c r="E79" i="14"/>
  <c r="D79" i="14"/>
  <c r="G79" i="14"/>
  <c r="C79" i="14"/>
  <c r="H79" i="14"/>
  <c r="E83" i="14"/>
  <c r="J73" i="14"/>
  <c r="H83" i="14"/>
  <c r="G83" i="14"/>
  <c r="C83" i="14"/>
  <c r="D83" i="14"/>
  <c r="G80" i="14"/>
  <c r="E80" i="14"/>
  <c r="H80" i="14"/>
  <c r="C80" i="14"/>
  <c r="D80" i="14"/>
  <c r="F78" i="14"/>
  <c r="F80" i="14"/>
  <c r="B82" i="14"/>
  <c r="B83" i="14"/>
  <c r="B79" i="14"/>
  <c r="B77" i="14"/>
  <c r="J27" i="14"/>
  <c r="K27" i="14"/>
  <c r="K26" i="14"/>
  <c r="J26" i="14"/>
  <c r="K30" i="14"/>
  <c r="J42" i="14" s="1"/>
  <c r="J30" i="14"/>
  <c r="J25" i="14"/>
  <c r="K25" i="14"/>
  <c r="J37" i="14" s="1"/>
  <c r="G81" i="14"/>
  <c r="C81" i="14"/>
  <c r="F81" i="14"/>
  <c r="H81" i="14"/>
  <c r="E81" i="14"/>
  <c r="B81" i="14"/>
  <c r="D81" i="14"/>
  <c r="C78" i="14"/>
  <c r="D78" i="14"/>
  <c r="E78" i="14"/>
  <c r="G78" i="14"/>
  <c r="H78" i="14"/>
  <c r="E82" i="14"/>
  <c r="G82" i="14"/>
  <c r="D82" i="14"/>
  <c r="C82" i="14"/>
  <c r="H82" i="14"/>
  <c r="F82" i="14"/>
  <c r="F79" i="14"/>
  <c r="F83" i="14"/>
  <c r="B78" i="14"/>
  <c r="B80" i="14"/>
  <c r="B32" i="14"/>
  <c r="G32" i="14"/>
  <c r="J40" i="14"/>
  <c r="F32" i="14"/>
  <c r="C32" i="14"/>
  <c r="J67" i="14"/>
  <c r="D32" i="14"/>
  <c r="J68" i="14"/>
  <c r="J70" i="14"/>
  <c r="J69" i="14"/>
  <c r="E32" i="14"/>
  <c r="J71" i="14"/>
  <c r="J72" i="14"/>
  <c r="J38" i="14" l="1"/>
  <c r="H90" i="14"/>
  <c r="D90" i="14"/>
  <c r="G90" i="14"/>
  <c r="C90" i="14"/>
  <c r="F90" i="14"/>
  <c r="B90" i="14"/>
  <c r="E90" i="14"/>
  <c r="G91" i="14"/>
  <c r="C91" i="14"/>
  <c r="F91" i="14"/>
  <c r="B91" i="14"/>
  <c r="E91" i="14"/>
  <c r="H91" i="14"/>
  <c r="D91" i="14"/>
  <c r="E87" i="14"/>
  <c r="H87" i="14"/>
  <c r="D87" i="14"/>
  <c r="G87" i="14"/>
  <c r="C87" i="14"/>
  <c r="F87" i="14"/>
  <c r="B87" i="14"/>
  <c r="G93" i="14"/>
  <c r="C93" i="14"/>
  <c r="F93" i="14"/>
  <c r="B93" i="14"/>
  <c r="E93" i="14"/>
  <c r="H93" i="14"/>
  <c r="D93" i="14"/>
  <c r="F88" i="14"/>
  <c r="B88" i="14"/>
  <c r="E88" i="14"/>
  <c r="H88" i="14"/>
  <c r="D88" i="14"/>
  <c r="G88" i="14"/>
  <c r="C88" i="14"/>
  <c r="E89" i="14"/>
  <c r="H89" i="14"/>
  <c r="D89" i="14"/>
  <c r="G89" i="14"/>
  <c r="C89" i="14"/>
  <c r="F89" i="14"/>
  <c r="B89" i="14"/>
  <c r="H92" i="14"/>
  <c r="D92" i="14"/>
  <c r="G92" i="14"/>
  <c r="C92" i="14"/>
  <c r="F92" i="14"/>
  <c r="B92" i="14"/>
  <c r="E92" i="14"/>
  <c r="J74" i="14"/>
  <c r="K73" i="14" s="1"/>
  <c r="J39" i="14"/>
  <c r="J82" i="14"/>
  <c r="J79" i="14"/>
  <c r="J83" i="14"/>
  <c r="J78" i="14"/>
  <c r="J77" i="14"/>
  <c r="J81" i="14"/>
  <c r="J80" i="14"/>
  <c r="K37" i="14" l="1"/>
  <c r="N37" i="14" s="1"/>
  <c r="G102" i="14"/>
  <c r="E102" i="14"/>
  <c r="C102" i="14"/>
  <c r="D102" i="14"/>
  <c r="B102" i="14"/>
  <c r="F102" i="14"/>
  <c r="H102" i="14"/>
  <c r="F99" i="14"/>
  <c r="E99" i="14"/>
  <c r="D99" i="14"/>
  <c r="B99" i="14"/>
  <c r="G99" i="14"/>
  <c r="H99" i="14"/>
  <c r="C99" i="14"/>
  <c r="F98" i="14"/>
  <c r="E98" i="14"/>
  <c r="H98" i="14"/>
  <c r="G98" i="14"/>
  <c r="D98" i="14"/>
  <c r="B98" i="14"/>
  <c r="C98" i="14"/>
  <c r="G100" i="14"/>
  <c r="E100" i="14"/>
  <c r="B100" i="14"/>
  <c r="H100" i="14"/>
  <c r="D100" i="14"/>
  <c r="C100" i="14"/>
  <c r="F100" i="14"/>
  <c r="B103" i="14"/>
  <c r="C103" i="14"/>
  <c r="H103" i="14"/>
  <c r="G103" i="14"/>
  <c r="F103" i="14"/>
  <c r="E103" i="14"/>
  <c r="D103" i="14"/>
  <c r="F97" i="14"/>
  <c r="E97" i="14"/>
  <c r="H97" i="14"/>
  <c r="G97" i="14"/>
  <c r="B97" i="14"/>
  <c r="C97" i="14"/>
  <c r="D97" i="14"/>
  <c r="D101" i="14"/>
  <c r="B101" i="14"/>
  <c r="E101" i="14"/>
  <c r="H101" i="14"/>
  <c r="C101" i="14"/>
  <c r="F101" i="14"/>
  <c r="G101" i="14"/>
  <c r="K71" i="14"/>
  <c r="K39" i="14"/>
  <c r="N39" i="14" s="1"/>
  <c r="K41" i="14"/>
  <c r="N41" i="14" s="1"/>
  <c r="K43" i="14"/>
  <c r="N43" i="14" s="1"/>
  <c r="K38" i="14"/>
  <c r="N38" i="14" s="1"/>
  <c r="K40" i="14"/>
  <c r="N40" i="14" s="1"/>
  <c r="K42" i="14"/>
  <c r="N42" i="14" s="1"/>
  <c r="K69" i="14"/>
  <c r="J87" i="14"/>
  <c r="J84" i="14"/>
  <c r="K80" i="14" s="1"/>
  <c r="K67" i="14"/>
  <c r="K68" i="14"/>
  <c r="J90" i="14"/>
  <c r="J91" i="14"/>
  <c r="K72" i="14"/>
  <c r="J88" i="14"/>
  <c r="K70" i="14"/>
  <c r="J93" i="14"/>
  <c r="J89" i="14"/>
  <c r="J92" i="14"/>
  <c r="N44" i="14" l="1"/>
  <c r="F47" i="14" s="1"/>
  <c r="F48" i="14" s="1"/>
  <c r="F111" i="14"/>
  <c r="G111" i="14"/>
  <c r="B111" i="14"/>
  <c r="E111" i="14"/>
  <c r="H111" i="14"/>
  <c r="C111" i="14"/>
  <c r="D111" i="14"/>
  <c r="C107" i="14"/>
  <c r="D107" i="14"/>
  <c r="F107" i="14"/>
  <c r="G107" i="14"/>
  <c r="B107" i="14"/>
  <c r="E107" i="14"/>
  <c r="H107" i="14"/>
  <c r="F110" i="14"/>
  <c r="G110" i="14"/>
  <c r="H110" i="14"/>
  <c r="E110" i="14"/>
  <c r="B110" i="14"/>
  <c r="C110" i="14"/>
  <c r="D110" i="14"/>
  <c r="B108" i="14"/>
  <c r="E108" i="14"/>
  <c r="D108" i="14"/>
  <c r="F108" i="14"/>
  <c r="C108" i="14"/>
  <c r="H108" i="14"/>
  <c r="G108" i="14"/>
  <c r="G113" i="14"/>
  <c r="D113" i="14"/>
  <c r="E113" i="14"/>
  <c r="F113" i="14"/>
  <c r="C113" i="14"/>
  <c r="B113" i="14"/>
  <c r="H113" i="14"/>
  <c r="E109" i="14"/>
  <c r="F109" i="14"/>
  <c r="C109" i="14"/>
  <c r="B109" i="14"/>
  <c r="H109" i="14"/>
  <c r="G109" i="14"/>
  <c r="D109" i="14"/>
  <c r="H112" i="14"/>
  <c r="G112" i="14"/>
  <c r="F112" i="14"/>
  <c r="C112" i="14"/>
  <c r="D112" i="14"/>
  <c r="E112" i="14"/>
  <c r="B112" i="14"/>
  <c r="K83" i="14"/>
  <c r="K82" i="14"/>
  <c r="K79" i="14"/>
  <c r="K81" i="14"/>
  <c r="J102" i="14"/>
  <c r="J99" i="14"/>
  <c r="J103" i="14"/>
  <c r="J98" i="14"/>
  <c r="J100" i="14"/>
  <c r="J97" i="14"/>
  <c r="J101" i="14"/>
  <c r="K74" i="14"/>
  <c r="K78" i="14"/>
  <c r="J94" i="14"/>
  <c r="K93" i="14" s="1"/>
  <c r="K77" i="14"/>
  <c r="H122" i="14" l="1"/>
  <c r="G122" i="14"/>
  <c r="F122" i="14"/>
  <c r="E122" i="14"/>
  <c r="D122" i="14"/>
  <c r="C122" i="14"/>
  <c r="B122" i="14"/>
  <c r="H119" i="14"/>
  <c r="G119" i="14"/>
  <c r="F119" i="14"/>
  <c r="C119" i="14"/>
  <c r="D119" i="14"/>
  <c r="E119" i="14"/>
  <c r="B119" i="14"/>
  <c r="G120" i="14"/>
  <c r="D120" i="14"/>
  <c r="E120" i="14"/>
  <c r="F120" i="14"/>
  <c r="C120" i="14"/>
  <c r="B120" i="14"/>
  <c r="H120" i="14"/>
  <c r="F121" i="14"/>
  <c r="E121" i="14"/>
  <c r="D121" i="14"/>
  <c r="C121" i="14"/>
  <c r="B121" i="14"/>
  <c r="H121" i="14"/>
  <c r="G121" i="14"/>
  <c r="B123" i="14"/>
  <c r="H123" i="14"/>
  <c r="G123" i="14"/>
  <c r="F123" i="14"/>
  <c r="E123" i="14"/>
  <c r="D123" i="14"/>
  <c r="C123" i="14"/>
  <c r="F118" i="14"/>
  <c r="G118" i="14"/>
  <c r="B118" i="14"/>
  <c r="E118" i="14"/>
  <c r="H118" i="14"/>
  <c r="C118" i="14"/>
  <c r="D118" i="14"/>
  <c r="H117" i="14"/>
  <c r="E117" i="14"/>
  <c r="F117" i="14"/>
  <c r="G117" i="14"/>
  <c r="D117" i="14"/>
  <c r="C117" i="14"/>
  <c r="B117" i="14"/>
  <c r="J48" i="14"/>
  <c r="K87" i="14"/>
  <c r="K91" i="14"/>
  <c r="K89" i="14"/>
  <c r="J104" i="14"/>
  <c r="K101" i="14" s="1"/>
  <c r="K90" i="14"/>
  <c r="J109" i="14"/>
  <c r="J112" i="14"/>
  <c r="K84" i="14"/>
  <c r="J111" i="14"/>
  <c r="K88" i="14"/>
  <c r="K92" i="14"/>
  <c r="J107" i="14"/>
  <c r="J110" i="14"/>
  <c r="J108" i="14"/>
  <c r="J113" i="14"/>
  <c r="K99" i="14" l="1"/>
  <c r="K98" i="14"/>
  <c r="K102" i="14"/>
  <c r="K94" i="14"/>
  <c r="K103" i="14"/>
  <c r="K100" i="14"/>
  <c r="K97" i="14"/>
  <c r="J117" i="14"/>
  <c r="J121" i="14"/>
  <c r="J119" i="14"/>
  <c r="J123" i="14"/>
  <c r="J118" i="14"/>
  <c r="J120" i="14"/>
  <c r="J114" i="14"/>
  <c r="K113" i="14" s="1"/>
  <c r="J122" i="14"/>
  <c r="K109" i="14" l="1"/>
  <c r="K104" i="14"/>
  <c r="K112" i="14"/>
  <c r="K111" i="14"/>
  <c r="K107" i="14"/>
  <c r="K110" i="14"/>
  <c r="K108" i="14"/>
  <c r="J124" i="14"/>
  <c r="K118" i="14" s="1"/>
  <c r="I13" i="14" s="1"/>
  <c r="C14" i="13" s="1"/>
  <c r="K114" i="14" l="1"/>
  <c r="K117" i="14"/>
  <c r="I12" i="14" s="1"/>
  <c r="B14" i="13" s="1"/>
  <c r="C18" i="13"/>
  <c r="C19" i="13"/>
  <c r="C20" i="13"/>
  <c r="K123" i="14"/>
  <c r="I18" i="14" s="1"/>
  <c r="H14" i="13" s="1"/>
  <c r="H20" i="13" s="1"/>
  <c r="K122" i="14"/>
  <c r="I17" i="14" s="1"/>
  <c r="G14" i="13" s="1"/>
  <c r="K121" i="14"/>
  <c r="I16" i="14" s="1"/>
  <c r="F14" i="13" s="1"/>
  <c r="F19" i="13" s="1"/>
  <c r="K120" i="14"/>
  <c r="I15" i="14" s="1"/>
  <c r="E14" i="13" s="1"/>
  <c r="K119" i="14"/>
  <c r="I14" i="14" s="1"/>
  <c r="D14" i="13" s="1"/>
  <c r="B18" i="13" l="1"/>
  <c r="B20" i="13"/>
  <c r="G18" i="13"/>
  <c r="G20" i="13"/>
  <c r="G19" i="13"/>
  <c r="H18" i="13"/>
  <c r="H19" i="13"/>
  <c r="E19" i="13"/>
  <c r="E20" i="13"/>
  <c r="E18" i="13"/>
  <c r="D18" i="13"/>
  <c r="D19" i="13"/>
  <c r="D20" i="13"/>
  <c r="F20" i="13"/>
  <c r="F18" i="13"/>
  <c r="I14" i="13"/>
  <c r="B19" i="13"/>
  <c r="I19" i="14"/>
  <c r="K124" i="14"/>
  <c r="I18" i="13" l="1"/>
  <c r="I19" i="13"/>
  <c r="I20" i="13"/>
  <c r="I21" i="13" l="1"/>
</calcChain>
</file>

<file path=xl/sharedStrings.xml><?xml version="1.0" encoding="utf-8"?>
<sst xmlns="http://schemas.openxmlformats.org/spreadsheetml/2006/main" count="107" uniqueCount="48">
  <si>
    <t>Escala de valoración</t>
  </si>
  <si>
    <t>Preferencia</t>
  </si>
  <si>
    <t>Igualmente preferible</t>
  </si>
  <si>
    <t>Moderadamente preferible</t>
  </si>
  <si>
    <t>Fuertemente preferible</t>
  </si>
  <si>
    <t>Muy fuertemente preferible</t>
  </si>
  <si>
    <t>Extremadamente preferible</t>
  </si>
  <si>
    <t>SUMA</t>
  </si>
  <si>
    <t>PESOS</t>
  </si>
  <si>
    <t>Normalización de la matriz</t>
  </si>
  <si>
    <t>Suma de filas</t>
  </si>
  <si>
    <t>Promedio</t>
  </si>
  <si>
    <t>Vector fila</t>
  </si>
  <si>
    <t>Cociente</t>
  </si>
  <si>
    <t>ʎmax</t>
  </si>
  <si>
    <t>CI (ÍNDICE DE CONSISTENCIA)</t>
  </si>
  <si>
    <t>CR(RADIO DE CONSISTENCIA)</t>
  </si>
  <si>
    <t># DE ELEMENTOS</t>
  </si>
  <si>
    <t>IA</t>
  </si>
  <si>
    <t>ITERACIONES</t>
  </si>
  <si>
    <t>PRIMER PRODUCTO</t>
  </si>
  <si>
    <t>SEGUNDO PRODUCTO</t>
  </si>
  <si>
    <t>TERCER PRODUCTO</t>
  </si>
  <si>
    <t>CUARTO PRODUCTO</t>
  </si>
  <si>
    <t>QUINTO PRODUCTO</t>
  </si>
  <si>
    <t>SEXTO PRODUCTO</t>
  </si>
  <si>
    <t>Alternativa</t>
  </si>
  <si>
    <t>PONDERACIÓN</t>
  </si>
  <si>
    <t>PUNTUACIÓN</t>
  </si>
  <si>
    <t>Calculo de Consistencia</t>
  </si>
  <si>
    <t>Transito y Transporte</t>
  </si>
  <si>
    <t>Costo y Presupuesto</t>
  </si>
  <si>
    <t>Ambiental</t>
  </si>
  <si>
    <t>Social</t>
  </si>
  <si>
    <t>Transito y Movilidad</t>
  </si>
  <si>
    <t>Evaluación Técnica</t>
  </si>
  <si>
    <t>AHORA</t>
  </si>
  <si>
    <t>Sistema de Transporte Aéreo</t>
  </si>
  <si>
    <t>Urbanismos</t>
  </si>
  <si>
    <t>Sist. Tte Aéreo</t>
  </si>
  <si>
    <t>Componente Tramo 1</t>
  </si>
  <si>
    <t>Urbanismo</t>
  </si>
  <si>
    <t>Evaluación 
Técnica</t>
  </si>
  <si>
    <t>Costo y 
Presupuesto</t>
  </si>
  <si>
    <t>Sist. Tte
 Aéreo</t>
  </si>
  <si>
    <t>Transito y 
Movilidad</t>
  </si>
  <si>
    <t>ANTES</t>
  </si>
  <si>
    <t>Nota: Costo-S.T Aereo debe ser 3 pero por consistencia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</si>
</sst>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00000"/>
    <numFmt numFmtId="165" formatCode="0.00000"/>
    <numFmt numFmtId="166" formatCode="0.0%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9" fontId="0" fillId="0" borderId="0" xfId="1" applyFont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12" fontId="4" fillId="4" borderId="1" xfId="0" applyNumberFormat="1" applyFont="1" applyFill="1" applyBorder="1" applyAlignment="1">
      <alignment horizontal="center"/>
    </xf>
    <xf numFmtId="12" fontId="5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0" borderId="3" xfId="0" applyFont="1" applyBorder="1"/>
    <xf numFmtId="0" fontId="5" fillId="0" borderId="3" xfId="0" applyFont="1" applyBorder="1"/>
    <xf numFmtId="0" fontId="3" fillId="0" borderId="1" xfId="0" applyFont="1" applyBorder="1" applyAlignment="1">
      <alignment horizontal="center"/>
    </xf>
    <xf numFmtId="11" fontId="5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5" fillId="5" borderId="0" xfId="0" applyFont="1" applyFill="1"/>
    <xf numFmtId="0" fontId="3" fillId="5" borderId="1" xfId="0" applyFont="1" applyFill="1" applyBorder="1" applyAlignment="1">
      <alignment horizontal="center" vertical="center"/>
    </xf>
    <xf numFmtId="9" fontId="5" fillId="5" borderId="1" xfId="1" applyFont="1" applyFill="1" applyBorder="1" applyAlignment="1">
      <alignment horizontal="center"/>
    </xf>
    <xf numFmtId="9" fontId="6" fillId="5" borderId="1" xfId="1" applyFont="1" applyFill="1" applyBorder="1" applyAlignment="1">
      <alignment horizontal="center"/>
    </xf>
    <xf numFmtId="9" fontId="3" fillId="5" borderId="1" xfId="1" applyFont="1" applyFill="1" applyBorder="1" applyAlignment="1">
      <alignment horizontal="center"/>
    </xf>
    <xf numFmtId="1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/>
    </xf>
    <xf numFmtId="9" fontId="3" fillId="0" borderId="1" xfId="1" applyNumberFormat="1" applyFont="1" applyFill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9" fontId="5" fillId="5" borderId="1" xfId="1" applyNumberFormat="1" applyFont="1" applyFill="1" applyBorder="1" applyAlignment="1">
      <alignment horizontal="center"/>
    </xf>
    <xf numFmtId="0" fontId="5" fillId="5" borderId="0" xfId="0" applyFont="1" applyFill="1" applyBorder="1"/>
    <xf numFmtId="9" fontId="5" fillId="5" borderId="0" xfId="1" applyFont="1" applyFill="1" applyBorder="1"/>
    <xf numFmtId="166" fontId="5" fillId="5" borderId="1" xfId="1" applyNumberFormat="1" applyFont="1" applyFill="1" applyBorder="1" applyAlignment="1">
      <alignment horizontal="center"/>
    </xf>
    <xf numFmtId="167" fontId="5" fillId="0" borderId="0" xfId="0" applyNumberFormat="1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2" fontId="6" fillId="0" borderId="1" xfId="0" applyNumberFormat="1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10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bgColor theme="0"/>
        </patternFill>
      </fill>
      <border>
        <vertical style="thin">
          <color theme="0"/>
        </vertical>
      </border>
    </dxf>
    <dxf>
      <fill>
        <patternFill>
          <bgColor rgb="FFDFDFD9"/>
        </patternFill>
      </fill>
      <border>
        <vertical style="thin">
          <color theme="0"/>
        </vertical>
      </border>
    </dxf>
    <dxf>
      <font>
        <b/>
        <i val="0"/>
      </font>
      <border>
        <top style="thin">
          <color auto="1"/>
        </top>
      </border>
    </dxf>
    <dxf>
      <font>
        <b val="0"/>
        <i val="0"/>
        <color theme="0"/>
      </font>
      <fill>
        <patternFill>
          <bgColor rgb="FF767561"/>
        </patternFill>
      </fill>
      <border>
        <bottom style="medium">
          <color rgb="FF92D050"/>
        </bottom>
        <vertical style="thin">
          <color theme="0"/>
        </vertical>
      </border>
    </dxf>
  </dxfs>
  <tableStyles count="1" defaultTableStyle="TableStyleMedium2" defaultPivotStyle="PivotStyleLight16">
    <tableStyle name="Estilo de tabla CyM_Movilidad" pivot="0" count="4" xr9:uid="{FB42DFBD-EACD-4D83-99EA-E4819292A0F0}">
      <tableStyleElement type="headerRow" dxfId="9"/>
      <tableStyleElement type="total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Preferencias finales Alternativas Tramo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RANKING!$A$18:$A$20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6</c:v>
                </c:pt>
              </c:numCache>
            </c:numRef>
          </c:cat>
          <c:val>
            <c:numRef>
              <c:f>RANKING!$I$18:$I$20</c:f>
              <c:numCache>
                <c:formatCode>0%</c:formatCode>
                <c:ptCount val="3"/>
                <c:pt idx="0">
                  <c:v>0.28668247924888157</c:v>
                </c:pt>
                <c:pt idx="1">
                  <c:v>0.44810442747167656</c:v>
                </c:pt>
                <c:pt idx="2">
                  <c:v>0.26521309327944192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6-41C1-A6A6-9BEBF7FD9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403312"/>
        <c:axId val="1322400816"/>
      </c:radarChart>
      <c:catAx>
        <c:axId val="132240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2400816"/>
        <c:crosses val="autoZero"/>
        <c:auto val="1"/>
        <c:lblAlgn val="ctr"/>
        <c:lblOffset val="100"/>
        <c:noMultiLvlLbl val="0"/>
      </c:catAx>
      <c:valAx>
        <c:axId val="132240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240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22</xdr:row>
      <xdr:rowOff>166686</xdr:rowOff>
    </xdr:from>
    <xdr:to>
      <xdr:col>8</xdr:col>
      <xdr:colOff>95250</xdr:colOff>
      <xdr:row>40</xdr:row>
      <xdr:rowOff>35717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1485C1-B1F3-4D81-AF20-28DAFEA56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11907</xdr:colOff>
      <xdr:row>8</xdr:row>
      <xdr:rowOff>-1</xdr:rowOff>
    </xdr:from>
    <xdr:to>
      <xdr:col>16</xdr:col>
      <xdr:colOff>750093</xdr:colOff>
      <xdr:row>29</xdr:row>
      <xdr:rowOff>11905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BB3A08-1C29-4535-A490-D2DDCE9100F6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3592" t="4640" r="4469" b="4640"/>
        <a:stretch/>
      </xdr:blipFill>
      <xdr:spPr>
        <a:xfrm>
          <a:off x="8798720" y="1785937"/>
          <a:ext cx="5310186" cy="43576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FD3946-B79B-4082-B147-2ECCEB0A374E}" name="Tabla22345683" displayName="Tabla22345683" ref="A2:B7" totalsRowShown="0" headerRowDxfId="3" dataDxfId="2">
  <autoFilter ref="A2:B7" xr:uid="{F8FBC90D-4C3A-4EDC-A59B-38D5EDA7FADB}"/>
  <tableColumns count="2">
    <tableColumn id="1" xr3:uid="{0E89A6C1-B01D-4FBE-A510-E702F407641F}" name="Escala de valoración" dataDxfId="1"/>
    <tableColumn id="2" xr3:uid="{D44083A3-21D2-4FEE-8F06-E131A9B8B73F}" name="Preferencia" dataDxfId="0"/>
  </tableColumns>
  <tableStyleInfo name="Estilo de tabla CyM_Movilidad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0BD4-1B59-4D61-8F09-1526AB8DE642}">
  <sheetPr>
    <tabColor theme="5" tint="0.39997558519241921"/>
  </sheetPr>
  <dimension ref="A1:N124"/>
  <sheetViews>
    <sheetView topLeftCell="A7" zoomScale="85" zoomScaleNormal="85" workbookViewId="0">
      <selection activeCell="I49" sqref="I49"/>
    </sheetView>
  </sheetViews>
  <sheetFormatPr baseColWidth="10" defaultRowHeight="15.75" x14ac:dyDescent="0.25"/>
  <cols>
    <col min="1" max="1" width="29.7109375" style="7" customWidth="1"/>
    <col min="2" max="8" width="15.7109375" style="7" customWidth="1"/>
    <col min="9" max="9" width="13.42578125" style="7" customWidth="1"/>
    <col min="10" max="10" width="48.140625" style="7" customWidth="1"/>
    <col min="11" max="11" width="31.5703125" style="7" customWidth="1"/>
    <col min="12" max="16384" width="11.42578125" style="7"/>
  </cols>
  <sheetData>
    <row r="1" spans="1:9" x14ac:dyDescent="0.25">
      <c r="G1" s="40"/>
    </row>
    <row r="2" spans="1:9" x14ac:dyDescent="0.25">
      <c r="A2" s="7" t="s">
        <v>0</v>
      </c>
      <c r="B2" s="7" t="s">
        <v>1</v>
      </c>
      <c r="D2" s="44" t="s">
        <v>34</v>
      </c>
      <c r="E2" s="44"/>
      <c r="F2" s="10">
        <v>7</v>
      </c>
      <c r="G2" s="41">
        <v>7</v>
      </c>
    </row>
    <row r="3" spans="1:9" x14ac:dyDescent="0.25">
      <c r="A3" s="8">
        <v>1</v>
      </c>
      <c r="B3" s="7" t="s">
        <v>2</v>
      </c>
      <c r="D3" s="44" t="s">
        <v>31</v>
      </c>
      <c r="E3" s="44"/>
      <c r="F3" s="10">
        <v>7</v>
      </c>
      <c r="G3" s="41">
        <v>7</v>
      </c>
    </row>
    <row r="4" spans="1:9" x14ac:dyDescent="0.25">
      <c r="A4" s="8">
        <v>3</v>
      </c>
      <c r="B4" s="7" t="s">
        <v>3</v>
      </c>
      <c r="D4" s="44" t="s">
        <v>37</v>
      </c>
      <c r="E4" s="44"/>
      <c r="F4" s="10">
        <v>5</v>
      </c>
      <c r="G4" s="41">
        <v>5</v>
      </c>
    </row>
    <row r="5" spans="1:9" x14ac:dyDescent="0.25">
      <c r="A5" s="8">
        <v>5</v>
      </c>
      <c r="B5" s="7" t="s">
        <v>4</v>
      </c>
      <c r="D5" s="44" t="s">
        <v>35</v>
      </c>
      <c r="E5" s="44"/>
      <c r="F5" s="10">
        <v>7</v>
      </c>
      <c r="G5" s="41">
        <v>5</v>
      </c>
    </row>
    <row r="6" spans="1:9" x14ac:dyDescent="0.25">
      <c r="A6" s="8">
        <v>7</v>
      </c>
      <c r="B6" s="7" t="s">
        <v>5</v>
      </c>
      <c r="D6" s="44" t="s">
        <v>38</v>
      </c>
      <c r="E6" s="44"/>
      <c r="F6" s="10">
        <v>3</v>
      </c>
      <c r="G6" s="41">
        <v>3</v>
      </c>
    </row>
    <row r="7" spans="1:9" x14ac:dyDescent="0.25">
      <c r="A7" s="8">
        <v>9</v>
      </c>
      <c r="B7" s="7" t="s">
        <v>6</v>
      </c>
      <c r="D7" s="44" t="s">
        <v>32</v>
      </c>
      <c r="E7" s="44"/>
      <c r="F7" s="10">
        <v>3</v>
      </c>
      <c r="G7" s="41">
        <v>3</v>
      </c>
    </row>
    <row r="8" spans="1:9" x14ac:dyDescent="0.25">
      <c r="D8" s="44" t="s">
        <v>33</v>
      </c>
      <c r="E8" s="44"/>
      <c r="F8" s="10">
        <v>5</v>
      </c>
      <c r="G8" s="41">
        <v>5</v>
      </c>
    </row>
    <row r="9" spans="1:9" x14ac:dyDescent="0.25">
      <c r="G9" s="40"/>
    </row>
    <row r="11" spans="1:9" ht="31.5" x14ac:dyDescent="0.25">
      <c r="A11" s="31" t="s">
        <v>40</v>
      </c>
      <c r="B11" s="31" t="s">
        <v>34</v>
      </c>
      <c r="C11" s="31" t="s">
        <v>31</v>
      </c>
      <c r="D11" s="31" t="s">
        <v>39</v>
      </c>
      <c r="E11" s="31" t="s">
        <v>35</v>
      </c>
      <c r="F11" s="31" t="s">
        <v>38</v>
      </c>
      <c r="G11" s="31" t="s">
        <v>32</v>
      </c>
      <c r="H11" s="31" t="s">
        <v>33</v>
      </c>
      <c r="I11" s="31" t="s">
        <v>8</v>
      </c>
    </row>
    <row r="12" spans="1:9" ht="18" customHeight="1" x14ac:dyDescent="0.25">
      <c r="A12" s="3" t="s">
        <v>34</v>
      </c>
      <c r="B12" s="4">
        <v>1</v>
      </c>
      <c r="C12" s="5">
        <v>1</v>
      </c>
      <c r="D12" s="42">
        <v>3</v>
      </c>
      <c r="E12" s="5">
        <v>1</v>
      </c>
      <c r="F12" s="5">
        <v>5</v>
      </c>
      <c r="G12" s="5">
        <v>5</v>
      </c>
      <c r="H12" s="5">
        <v>3</v>
      </c>
      <c r="I12" s="33">
        <f>+K117</f>
        <v>0.24545304448199687</v>
      </c>
    </row>
    <row r="13" spans="1:9" ht="18" customHeight="1" x14ac:dyDescent="0.25">
      <c r="A13" s="3" t="s">
        <v>31</v>
      </c>
      <c r="B13" s="30">
        <f>1/C12</f>
        <v>1</v>
      </c>
      <c r="C13" s="4">
        <v>1</v>
      </c>
      <c r="D13" s="42">
        <v>1</v>
      </c>
      <c r="E13" s="5">
        <v>1</v>
      </c>
      <c r="F13" s="5">
        <v>5</v>
      </c>
      <c r="G13" s="5">
        <v>5</v>
      </c>
      <c r="H13" s="5">
        <v>3</v>
      </c>
      <c r="I13" s="33">
        <f t="shared" ref="I13:I18" si="0">+K118</f>
        <v>0.21277901792571327</v>
      </c>
    </row>
    <row r="14" spans="1:9" ht="18" customHeight="1" x14ac:dyDescent="0.25">
      <c r="A14" s="3" t="s">
        <v>37</v>
      </c>
      <c r="B14" s="30">
        <f>1/D12</f>
        <v>0.33333333333333331</v>
      </c>
      <c r="C14" s="30">
        <f>1/D13</f>
        <v>1</v>
      </c>
      <c r="D14" s="4">
        <v>1</v>
      </c>
      <c r="E14" s="42">
        <f>1/3</f>
        <v>0.33333333333333331</v>
      </c>
      <c r="F14" s="5">
        <v>3</v>
      </c>
      <c r="G14" s="5">
        <v>3</v>
      </c>
      <c r="H14" s="5">
        <v>1</v>
      </c>
      <c r="I14" s="33">
        <f t="shared" si="0"/>
        <v>0.1169496390809117</v>
      </c>
    </row>
    <row r="15" spans="1:9" ht="18" customHeight="1" x14ac:dyDescent="0.25">
      <c r="A15" s="3" t="s">
        <v>35</v>
      </c>
      <c r="B15" s="30">
        <f>1/E12</f>
        <v>1</v>
      </c>
      <c r="C15" s="30">
        <f>1/E13</f>
        <v>1</v>
      </c>
      <c r="D15" s="30">
        <f>1/E14</f>
        <v>3</v>
      </c>
      <c r="E15" s="4">
        <v>1</v>
      </c>
      <c r="F15" s="5">
        <v>5</v>
      </c>
      <c r="G15" s="5">
        <v>5</v>
      </c>
      <c r="H15" s="5">
        <v>3</v>
      </c>
      <c r="I15" s="33">
        <f t="shared" si="0"/>
        <v>0.24545304448199687</v>
      </c>
    </row>
    <row r="16" spans="1:9" ht="18" customHeight="1" x14ac:dyDescent="0.25">
      <c r="A16" s="3" t="s">
        <v>38</v>
      </c>
      <c r="B16" s="30">
        <f>1/F12</f>
        <v>0.2</v>
      </c>
      <c r="C16" s="30">
        <f>1/F13</f>
        <v>0.2</v>
      </c>
      <c r="D16" s="30">
        <f>1/F14</f>
        <v>0.33333333333333331</v>
      </c>
      <c r="E16" s="30">
        <f>1/F15</f>
        <v>0.2</v>
      </c>
      <c r="F16" s="4">
        <v>1</v>
      </c>
      <c r="G16" s="5">
        <v>1</v>
      </c>
      <c r="H16" s="5">
        <f>1/3</f>
        <v>0.33333333333333331</v>
      </c>
      <c r="I16" s="33">
        <f t="shared" si="0"/>
        <v>4.1115700787633123E-2</v>
      </c>
    </row>
    <row r="17" spans="1:11" ht="18" customHeight="1" x14ac:dyDescent="0.25">
      <c r="A17" s="3" t="s">
        <v>32</v>
      </c>
      <c r="B17" s="30">
        <f>1/G12</f>
        <v>0.2</v>
      </c>
      <c r="C17" s="30">
        <f>1/G13</f>
        <v>0.2</v>
      </c>
      <c r="D17" s="30">
        <f>1/G14</f>
        <v>0.33333333333333331</v>
      </c>
      <c r="E17" s="30">
        <f>1/G15</f>
        <v>0.2</v>
      </c>
      <c r="F17" s="30">
        <f>1/G16</f>
        <v>1</v>
      </c>
      <c r="G17" s="4">
        <v>1</v>
      </c>
      <c r="H17" s="5">
        <v>0.33333333333333331</v>
      </c>
      <c r="I17" s="33">
        <f t="shared" si="0"/>
        <v>4.1115700787633123E-2</v>
      </c>
    </row>
    <row r="18" spans="1:11" ht="18" customHeight="1" x14ac:dyDescent="0.25">
      <c r="A18" s="3" t="s">
        <v>33</v>
      </c>
      <c r="B18" s="30">
        <f>1/H12</f>
        <v>0.33333333333333331</v>
      </c>
      <c r="C18" s="30">
        <f>1/H13</f>
        <v>0.33333333333333331</v>
      </c>
      <c r="D18" s="30">
        <f>1/H14</f>
        <v>1</v>
      </c>
      <c r="E18" s="30">
        <f>1/H15</f>
        <v>0.33333333333333331</v>
      </c>
      <c r="F18" s="30">
        <f>1/H16</f>
        <v>3</v>
      </c>
      <c r="G18" s="30">
        <f>1/H17</f>
        <v>3</v>
      </c>
      <c r="H18" s="4">
        <v>1</v>
      </c>
      <c r="I18" s="33">
        <f t="shared" si="0"/>
        <v>9.7133852454114974E-2</v>
      </c>
    </row>
    <row r="19" spans="1:11" ht="18" customHeight="1" x14ac:dyDescent="0.25">
      <c r="A19" s="3" t="s">
        <v>7</v>
      </c>
      <c r="B19" s="6">
        <f>+SUM(B12:B18)</f>
        <v>4.0666666666666673</v>
      </c>
      <c r="C19" s="6">
        <f t="shared" ref="C19:H19" si="1">+SUM(C12:C18)</f>
        <v>4.7333333333333334</v>
      </c>
      <c r="D19" s="6">
        <f t="shared" si="1"/>
        <v>9.6666666666666679</v>
      </c>
      <c r="E19" s="6">
        <f t="shared" si="1"/>
        <v>4.0666666666666673</v>
      </c>
      <c r="F19" s="6">
        <f t="shared" si="1"/>
        <v>23</v>
      </c>
      <c r="G19" s="6">
        <f t="shared" si="1"/>
        <v>23</v>
      </c>
      <c r="H19" s="6">
        <f t="shared" si="1"/>
        <v>11.666666666666668</v>
      </c>
      <c r="I19" s="34">
        <f>+SUM(I12:I18)</f>
        <v>1</v>
      </c>
    </row>
    <row r="21" spans="1:11" x14ac:dyDescent="0.25">
      <c r="A21" s="7" t="s">
        <v>47</v>
      </c>
    </row>
    <row r="22" spans="1:11" hidden="1" x14ac:dyDescent="0.25">
      <c r="A22" s="43" t="s">
        <v>9</v>
      </c>
      <c r="B22" s="43"/>
      <c r="C22" s="43"/>
      <c r="D22" s="43"/>
      <c r="E22" s="43"/>
      <c r="F22" s="43"/>
      <c r="G22" s="43"/>
      <c r="H22" s="43"/>
    </row>
    <row r="23" spans="1:11" hidden="1" x14ac:dyDescent="0.25"/>
    <row r="24" spans="1:11" ht="31.5" hidden="1" x14ac:dyDescent="0.25">
      <c r="A24" s="24" t="s">
        <v>40</v>
      </c>
      <c r="B24" s="23" t="s">
        <v>30</v>
      </c>
      <c r="C24" s="23" t="s">
        <v>31</v>
      </c>
      <c r="D24" s="23" t="s">
        <v>39</v>
      </c>
      <c r="E24" s="23" t="s">
        <v>35</v>
      </c>
      <c r="F24" s="23" t="s">
        <v>38</v>
      </c>
      <c r="G24" s="23" t="s">
        <v>32</v>
      </c>
      <c r="H24" s="23" t="s">
        <v>33</v>
      </c>
      <c r="I24" s="9"/>
      <c r="J24" s="10" t="s">
        <v>10</v>
      </c>
      <c r="K24" s="10" t="s">
        <v>11</v>
      </c>
    </row>
    <row r="25" spans="1:11" hidden="1" x14ac:dyDescent="0.25">
      <c r="A25" s="3" t="str">
        <f>A12</f>
        <v>Transito y Movilidad</v>
      </c>
      <c r="B25" s="11">
        <f>+B12/B$19</f>
        <v>0.24590163934426226</v>
      </c>
      <c r="C25" s="11">
        <f t="shared" ref="C25:H25" si="2">+C12/C$19</f>
        <v>0.21126760563380281</v>
      </c>
      <c r="D25" s="11">
        <f>+D12/D$19</f>
        <v>0.31034482758620685</v>
      </c>
      <c r="E25" s="11">
        <f>+E12/E$19</f>
        <v>0.24590163934426226</v>
      </c>
      <c r="F25" s="11">
        <f t="shared" si="2"/>
        <v>0.21739130434782608</v>
      </c>
      <c r="G25" s="11">
        <f>+G12/G$19</f>
        <v>0.21739130434782608</v>
      </c>
      <c r="H25" s="11">
        <f t="shared" si="2"/>
        <v>0.25714285714285712</v>
      </c>
      <c r="J25" s="11">
        <f>+SUM(B25:H25)</f>
        <v>1.7053411777470437</v>
      </c>
      <c r="K25" s="11">
        <f>+AVERAGE(B25:H25)</f>
        <v>0.24362016824957769</v>
      </c>
    </row>
    <row r="26" spans="1:11" hidden="1" x14ac:dyDescent="0.25">
      <c r="A26" s="3" t="str">
        <f t="shared" ref="A26:A31" si="3">A13</f>
        <v>Costo y Presupuesto</v>
      </c>
      <c r="B26" s="11">
        <f t="shared" ref="B26:H26" si="4">+B13/B$19</f>
        <v>0.24590163934426226</v>
      </c>
      <c r="C26" s="11">
        <f t="shared" si="4"/>
        <v>0.21126760563380281</v>
      </c>
      <c r="D26" s="11">
        <f t="shared" si="4"/>
        <v>0.10344827586206895</v>
      </c>
      <c r="E26" s="11">
        <f t="shared" si="4"/>
        <v>0.24590163934426226</v>
      </c>
      <c r="F26" s="11">
        <f t="shared" si="4"/>
        <v>0.21739130434782608</v>
      </c>
      <c r="G26" s="11">
        <f t="shared" si="4"/>
        <v>0.21739130434782608</v>
      </c>
      <c r="H26" s="11">
        <f t="shared" si="4"/>
        <v>0.25714285714285712</v>
      </c>
      <c r="J26" s="11">
        <f t="shared" ref="J26:J31" si="5">+SUM(B26:H26)</f>
        <v>1.4984446260229056</v>
      </c>
      <c r="K26" s="11">
        <f t="shared" ref="K26:K31" si="6">+AVERAGE(B26:H26)</f>
        <v>0.21406351800327222</v>
      </c>
    </row>
    <row r="27" spans="1:11" hidden="1" x14ac:dyDescent="0.25">
      <c r="A27" s="3" t="str">
        <f t="shared" si="3"/>
        <v>Sistema de Transporte Aéreo</v>
      </c>
      <c r="B27" s="11">
        <f t="shared" ref="B27:H27" si="7">+B14/B$19</f>
        <v>8.1967213114754078E-2</v>
      </c>
      <c r="C27" s="11">
        <f t="shared" si="7"/>
        <v>0.21126760563380281</v>
      </c>
      <c r="D27" s="11">
        <f t="shared" si="7"/>
        <v>0.10344827586206895</v>
      </c>
      <c r="E27" s="11">
        <f t="shared" si="7"/>
        <v>8.1967213114754078E-2</v>
      </c>
      <c r="F27" s="11">
        <f t="shared" si="7"/>
        <v>0.13043478260869565</v>
      </c>
      <c r="G27" s="11">
        <f t="shared" si="7"/>
        <v>0.13043478260869565</v>
      </c>
      <c r="H27" s="11">
        <f t="shared" si="7"/>
        <v>8.5714285714285701E-2</v>
      </c>
      <c r="J27" s="11">
        <f t="shared" si="5"/>
        <v>0.82523415865705696</v>
      </c>
      <c r="K27" s="11">
        <f t="shared" si="6"/>
        <v>0.11789059409386528</v>
      </c>
    </row>
    <row r="28" spans="1:11" hidden="1" x14ac:dyDescent="0.25">
      <c r="A28" s="3" t="str">
        <f t="shared" si="3"/>
        <v>Evaluación Técnica</v>
      </c>
      <c r="B28" s="11">
        <f t="shared" ref="B28:H28" si="8">+B15/B$19</f>
        <v>0.24590163934426226</v>
      </c>
      <c r="C28" s="11">
        <f t="shared" si="8"/>
        <v>0.21126760563380281</v>
      </c>
      <c r="D28" s="11">
        <f t="shared" si="8"/>
        <v>0.31034482758620685</v>
      </c>
      <c r="E28" s="11">
        <f t="shared" si="8"/>
        <v>0.24590163934426226</v>
      </c>
      <c r="F28" s="11">
        <f t="shared" si="8"/>
        <v>0.21739130434782608</v>
      </c>
      <c r="G28" s="11">
        <f t="shared" si="8"/>
        <v>0.21739130434782608</v>
      </c>
      <c r="H28" s="11">
        <f t="shared" si="8"/>
        <v>0.25714285714285712</v>
      </c>
      <c r="J28" s="11">
        <f t="shared" si="5"/>
        <v>1.7053411777470437</v>
      </c>
      <c r="K28" s="11">
        <f t="shared" si="6"/>
        <v>0.24362016824957769</v>
      </c>
    </row>
    <row r="29" spans="1:11" hidden="1" x14ac:dyDescent="0.25">
      <c r="A29" s="3" t="str">
        <f t="shared" si="3"/>
        <v>Urbanismos</v>
      </c>
      <c r="B29" s="11">
        <f t="shared" ref="B29:H29" si="9">+B16/B$19</f>
        <v>4.9180327868852451E-2</v>
      </c>
      <c r="C29" s="11">
        <f t="shared" si="9"/>
        <v>4.2253521126760563E-2</v>
      </c>
      <c r="D29" s="11">
        <f t="shared" si="9"/>
        <v>3.4482758620689648E-2</v>
      </c>
      <c r="E29" s="11">
        <f t="shared" si="9"/>
        <v>4.9180327868852451E-2</v>
      </c>
      <c r="F29" s="11">
        <f t="shared" si="9"/>
        <v>4.3478260869565216E-2</v>
      </c>
      <c r="G29" s="11">
        <f t="shared" si="9"/>
        <v>4.3478260869565216E-2</v>
      </c>
      <c r="H29" s="11">
        <f t="shared" si="9"/>
        <v>2.8571428571428567E-2</v>
      </c>
      <c r="J29" s="11">
        <f t="shared" si="5"/>
        <v>0.29062488579571411</v>
      </c>
      <c r="K29" s="11">
        <f t="shared" si="6"/>
        <v>4.151784082795916E-2</v>
      </c>
    </row>
    <row r="30" spans="1:11" hidden="1" x14ac:dyDescent="0.25">
      <c r="A30" s="3" t="str">
        <f t="shared" si="3"/>
        <v>Ambiental</v>
      </c>
      <c r="B30" s="11">
        <f t="shared" ref="B30:H30" si="10">+B17/B$19</f>
        <v>4.9180327868852451E-2</v>
      </c>
      <c r="C30" s="11">
        <f t="shared" si="10"/>
        <v>4.2253521126760563E-2</v>
      </c>
      <c r="D30" s="11">
        <f t="shared" si="10"/>
        <v>3.4482758620689648E-2</v>
      </c>
      <c r="E30" s="11">
        <f t="shared" si="10"/>
        <v>4.9180327868852451E-2</v>
      </c>
      <c r="F30" s="11">
        <f t="shared" si="10"/>
        <v>4.3478260869565216E-2</v>
      </c>
      <c r="G30" s="11">
        <f t="shared" si="10"/>
        <v>4.3478260869565216E-2</v>
      </c>
      <c r="H30" s="11">
        <f t="shared" si="10"/>
        <v>2.8571428571428567E-2</v>
      </c>
      <c r="J30" s="11">
        <f t="shared" si="5"/>
        <v>0.29062488579571411</v>
      </c>
      <c r="K30" s="11">
        <f t="shared" si="6"/>
        <v>4.151784082795916E-2</v>
      </c>
    </row>
    <row r="31" spans="1:11" hidden="1" x14ac:dyDescent="0.25">
      <c r="A31" s="3" t="str">
        <f t="shared" si="3"/>
        <v>Social</v>
      </c>
      <c r="B31" s="11">
        <f t="shared" ref="B31:H31" si="11">+B18/B$19</f>
        <v>8.1967213114754078E-2</v>
      </c>
      <c r="C31" s="11">
        <f t="shared" si="11"/>
        <v>7.0422535211267595E-2</v>
      </c>
      <c r="D31" s="11">
        <f t="shared" si="11"/>
        <v>0.10344827586206895</v>
      </c>
      <c r="E31" s="11">
        <f t="shared" si="11"/>
        <v>8.1967213114754078E-2</v>
      </c>
      <c r="F31" s="11">
        <f t="shared" si="11"/>
        <v>0.13043478260869565</v>
      </c>
      <c r="G31" s="11">
        <f t="shared" si="11"/>
        <v>0.13043478260869565</v>
      </c>
      <c r="H31" s="11">
        <f t="shared" si="11"/>
        <v>8.5714285714285701E-2</v>
      </c>
      <c r="J31" s="11">
        <f t="shared" si="5"/>
        <v>0.68438908823452183</v>
      </c>
      <c r="K31" s="11">
        <f t="shared" si="6"/>
        <v>9.7769869747788826E-2</v>
      </c>
    </row>
    <row r="32" spans="1:11" hidden="1" x14ac:dyDescent="0.25">
      <c r="A32" s="3" t="s">
        <v>7</v>
      </c>
      <c r="B32" s="6">
        <f>+SUM(B25:B31)</f>
        <v>0.99999999999999978</v>
      </c>
      <c r="C32" s="6">
        <f t="shared" ref="C32:H32" si="12">+SUM(C25:C31)</f>
        <v>0.99999999999999989</v>
      </c>
      <c r="D32" s="6">
        <f t="shared" si="12"/>
        <v>0.99999999999999978</v>
      </c>
      <c r="E32" s="6">
        <f t="shared" si="12"/>
        <v>0.99999999999999978</v>
      </c>
      <c r="F32" s="6">
        <f t="shared" si="12"/>
        <v>0.99999999999999989</v>
      </c>
      <c r="G32" s="6">
        <f t="shared" si="12"/>
        <v>0.99999999999999989</v>
      </c>
      <c r="H32" s="6">
        <f t="shared" si="12"/>
        <v>1</v>
      </c>
    </row>
    <row r="33" spans="1:14" hidden="1" x14ac:dyDescent="0.25">
      <c r="A33" s="12"/>
      <c r="B33" s="13"/>
      <c r="C33" s="13"/>
      <c r="D33" s="13"/>
      <c r="E33" s="13"/>
      <c r="F33" s="13"/>
      <c r="G33" s="13"/>
      <c r="H33" s="13"/>
    </row>
    <row r="34" spans="1:14" hidden="1" x14ac:dyDescent="0.25">
      <c r="A34" s="43" t="s">
        <v>29</v>
      </c>
      <c r="B34" s="43"/>
      <c r="C34" s="43"/>
      <c r="D34" s="43"/>
      <c r="E34" s="43"/>
      <c r="F34" s="43"/>
      <c r="G34" s="43"/>
      <c r="H34" s="43"/>
    </row>
    <row r="35" spans="1:14" hidden="1" x14ac:dyDescent="0.25"/>
    <row r="36" spans="1:14" ht="31.5" hidden="1" x14ac:dyDescent="0.25">
      <c r="A36" s="24" t="s">
        <v>40</v>
      </c>
      <c r="B36" s="23" t="s">
        <v>30</v>
      </c>
      <c r="C36" s="23" t="s">
        <v>31</v>
      </c>
      <c r="D36" s="23" t="s">
        <v>39</v>
      </c>
      <c r="E36" s="23" t="s">
        <v>35</v>
      </c>
      <c r="F36" s="23" t="s">
        <v>38</v>
      </c>
      <c r="G36" s="23" t="s">
        <v>32</v>
      </c>
      <c r="H36" s="23" t="s">
        <v>33</v>
      </c>
      <c r="J36" s="10" t="s">
        <v>11</v>
      </c>
      <c r="K36" s="10" t="s">
        <v>12</v>
      </c>
      <c r="N36" s="10" t="s">
        <v>13</v>
      </c>
    </row>
    <row r="37" spans="1:14" hidden="1" x14ac:dyDescent="0.25">
      <c r="A37" s="3" t="s">
        <v>34</v>
      </c>
      <c r="B37" s="5">
        <f>+B12</f>
        <v>1</v>
      </c>
      <c r="C37" s="5">
        <f t="shared" ref="C37:H37" si="13">+C12</f>
        <v>1</v>
      </c>
      <c r="D37" s="5">
        <f t="shared" si="13"/>
        <v>3</v>
      </c>
      <c r="E37" s="5">
        <f t="shared" si="13"/>
        <v>1</v>
      </c>
      <c r="F37" s="5">
        <f t="shared" si="13"/>
        <v>5</v>
      </c>
      <c r="G37" s="5">
        <f t="shared" si="13"/>
        <v>5</v>
      </c>
      <c r="H37" s="5">
        <f t="shared" si="13"/>
        <v>3</v>
      </c>
      <c r="J37" s="11">
        <f>+K25</f>
        <v>0.24362016824957769</v>
      </c>
      <c r="K37" s="14">
        <f>+(B37*$J$37)+(C37*$J$38)+(D37*J$39)+(E37*$J$40)+(F37*$J$41)+(G37*$J$42)+(H37*$J$43)</f>
        <v>2.1406523767741188</v>
      </c>
      <c r="N37" s="15">
        <f>+K37/J37</f>
        <v>8.786843848581201</v>
      </c>
    </row>
    <row r="38" spans="1:14" hidden="1" x14ac:dyDescent="0.25">
      <c r="A38" s="3" t="s">
        <v>31</v>
      </c>
      <c r="B38" s="5">
        <f t="shared" ref="B38:H38" si="14">+B13</f>
        <v>1</v>
      </c>
      <c r="C38" s="5">
        <f t="shared" si="14"/>
        <v>1</v>
      </c>
      <c r="D38" s="5">
        <f t="shared" si="14"/>
        <v>1</v>
      </c>
      <c r="E38" s="5">
        <f t="shared" si="14"/>
        <v>1</v>
      </c>
      <c r="F38" s="5">
        <f t="shared" si="14"/>
        <v>5</v>
      </c>
      <c r="G38" s="5">
        <f t="shared" si="14"/>
        <v>5</v>
      </c>
      <c r="H38" s="5">
        <f t="shared" si="14"/>
        <v>3</v>
      </c>
      <c r="J38" s="11">
        <f>+K25</f>
        <v>0.24362016824957769</v>
      </c>
      <c r="K38" s="14">
        <f t="shared" ref="K38:K43" si="15">+(B38*$J$37)+(C38*$J$38)+(D38*J$39)+(E38*$J$40)+(F38*$J$41)+(G38*$J$42)+(H38*$J$43)</f>
        <v>1.6534120402749632</v>
      </c>
      <c r="N38" s="15">
        <f t="shared" ref="N38:N43" si="16">+K38/J38</f>
        <v>6.7868438485812002</v>
      </c>
    </row>
    <row r="39" spans="1:14" hidden="1" x14ac:dyDescent="0.25">
      <c r="A39" s="3" t="s">
        <v>37</v>
      </c>
      <c r="B39" s="5">
        <f t="shared" ref="B39:H39" si="17">+B14</f>
        <v>0.33333333333333331</v>
      </c>
      <c r="C39" s="5">
        <f t="shared" si="17"/>
        <v>1</v>
      </c>
      <c r="D39" s="5">
        <f t="shared" si="17"/>
        <v>1</v>
      </c>
      <c r="E39" s="5">
        <f t="shared" si="17"/>
        <v>0.33333333333333331</v>
      </c>
      <c r="F39" s="5">
        <f t="shared" si="17"/>
        <v>3</v>
      </c>
      <c r="G39" s="5">
        <f t="shared" si="17"/>
        <v>3</v>
      </c>
      <c r="H39" s="5">
        <f t="shared" si="17"/>
        <v>1</v>
      </c>
      <c r="J39" s="11">
        <f>+K25</f>
        <v>0.24362016824957769</v>
      </c>
      <c r="K39" s="14">
        <f t="shared" si="15"/>
        <v>0.98667847996564917</v>
      </c>
      <c r="N39" s="15">
        <f t="shared" si="16"/>
        <v>4.0500689538759467</v>
      </c>
    </row>
    <row r="40" spans="1:14" hidden="1" x14ac:dyDescent="0.25">
      <c r="A40" s="3" t="s">
        <v>35</v>
      </c>
      <c r="B40" s="5">
        <f t="shared" ref="B40:H40" si="18">+B15</f>
        <v>1</v>
      </c>
      <c r="C40" s="5">
        <f t="shared" si="18"/>
        <v>1</v>
      </c>
      <c r="D40" s="5">
        <f t="shared" si="18"/>
        <v>3</v>
      </c>
      <c r="E40" s="5">
        <f t="shared" si="18"/>
        <v>1</v>
      </c>
      <c r="F40" s="5">
        <f t="shared" si="18"/>
        <v>5</v>
      </c>
      <c r="G40" s="5">
        <f t="shared" si="18"/>
        <v>5</v>
      </c>
      <c r="H40" s="5">
        <f t="shared" si="18"/>
        <v>3</v>
      </c>
      <c r="J40" s="11">
        <f>+K26</f>
        <v>0.21406351800327222</v>
      </c>
      <c r="K40" s="14">
        <f t="shared" si="15"/>
        <v>2.1406523767741188</v>
      </c>
      <c r="N40" s="15">
        <f t="shared" si="16"/>
        <v>10.000080334760248</v>
      </c>
    </row>
    <row r="41" spans="1:14" hidden="1" x14ac:dyDescent="0.25">
      <c r="A41" s="3" t="s">
        <v>38</v>
      </c>
      <c r="B41" s="5">
        <f t="shared" ref="B41:H41" si="19">+B16</f>
        <v>0.2</v>
      </c>
      <c r="C41" s="5">
        <f t="shared" si="19"/>
        <v>0.2</v>
      </c>
      <c r="D41" s="5">
        <f t="shared" si="19"/>
        <v>0.33333333333333331</v>
      </c>
      <c r="E41" s="5">
        <f t="shared" si="19"/>
        <v>0.2</v>
      </c>
      <c r="F41" s="5">
        <f t="shared" si="19"/>
        <v>1</v>
      </c>
      <c r="G41" s="5">
        <f t="shared" si="19"/>
        <v>1</v>
      </c>
      <c r="H41" s="5">
        <f t="shared" si="19"/>
        <v>0.33333333333333331</v>
      </c>
      <c r="J41" s="11">
        <f>+K29</f>
        <v>4.151784082795916E-2</v>
      </c>
      <c r="K41" s="14">
        <f t="shared" si="15"/>
        <v>0.33709313188885937</v>
      </c>
      <c r="N41" s="15">
        <f t="shared" si="16"/>
        <v>8.1192356145325455</v>
      </c>
    </row>
    <row r="42" spans="1:14" hidden="1" x14ac:dyDescent="0.25">
      <c r="A42" s="3" t="s">
        <v>32</v>
      </c>
      <c r="B42" s="5">
        <f t="shared" ref="B42:H42" si="20">+B17</f>
        <v>0.2</v>
      </c>
      <c r="C42" s="5">
        <f t="shared" si="20"/>
        <v>0.2</v>
      </c>
      <c r="D42" s="5">
        <f t="shared" si="20"/>
        <v>0.33333333333333331</v>
      </c>
      <c r="E42" s="5">
        <f t="shared" si="20"/>
        <v>0.2</v>
      </c>
      <c r="F42" s="5">
        <f t="shared" si="20"/>
        <v>1</v>
      </c>
      <c r="G42" s="5">
        <f t="shared" si="20"/>
        <v>1</v>
      </c>
      <c r="H42" s="5">
        <f t="shared" si="20"/>
        <v>0.33333333333333331</v>
      </c>
      <c r="J42" s="11">
        <f>+K30</f>
        <v>4.151784082795916E-2</v>
      </c>
      <c r="K42" s="14">
        <f t="shared" si="15"/>
        <v>0.33709313188885937</v>
      </c>
      <c r="N42" s="15">
        <f t="shared" si="16"/>
        <v>8.1192356145325455</v>
      </c>
    </row>
    <row r="43" spans="1:14" hidden="1" x14ac:dyDescent="0.25">
      <c r="A43" s="3" t="s">
        <v>33</v>
      </c>
      <c r="B43" s="5">
        <f t="shared" ref="B43:H43" si="21">+B18</f>
        <v>0.33333333333333331</v>
      </c>
      <c r="C43" s="5">
        <f t="shared" si="21"/>
        <v>0.33333333333333331</v>
      </c>
      <c r="D43" s="5">
        <f t="shared" si="21"/>
        <v>1</v>
      </c>
      <c r="E43" s="5">
        <f t="shared" si="21"/>
        <v>0.33333333333333331</v>
      </c>
      <c r="F43" s="5">
        <f t="shared" si="21"/>
        <v>3</v>
      </c>
      <c r="G43" s="5">
        <f t="shared" si="21"/>
        <v>3</v>
      </c>
      <c r="H43" s="5">
        <f t="shared" si="21"/>
        <v>1</v>
      </c>
      <c r="J43" s="11">
        <f>+K31</f>
        <v>9.7769869747788826E-2</v>
      </c>
      <c r="K43" s="14">
        <f t="shared" si="15"/>
        <v>0.82426503446593069</v>
      </c>
      <c r="N43" s="15">
        <f t="shared" si="16"/>
        <v>8.4306651588289796</v>
      </c>
    </row>
    <row r="44" spans="1:14" hidden="1" x14ac:dyDescent="0.25">
      <c r="A44" s="3" t="s">
        <v>7</v>
      </c>
      <c r="B44" s="6">
        <f>+SUM(B37:B43)</f>
        <v>4.0666666666666673</v>
      </c>
      <c r="C44" s="6">
        <f t="shared" ref="C44:H44" si="22">+SUM(C37:C43)</f>
        <v>4.7333333333333334</v>
      </c>
      <c r="D44" s="6">
        <f t="shared" si="22"/>
        <v>9.6666666666666679</v>
      </c>
      <c r="E44" s="6">
        <f t="shared" si="22"/>
        <v>4.0666666666666673</v>
      </c>
      <c r="F44" s="6">
        <f t="shared" si="22"/>
        <v>23</v>
      </c>
      <c r="G44" s="6">
        <f t="shared" si="22"/>
        <v>23</v>
      </c>
      <c r="H44" s="6">
        <f t="shared" si="22"/>
        <v>11.666666666666668</v>
      </c>
      <c r="M44" s="16" t="s">
        <v>14</v>
      </c>
      <c r="N44" s="17">
        <f>+AVERAGE(N37:N43)</f>
        <v>7.7561390533846666</v>
      </c>
    </row>
    <row r="45" spans="1:14" hidden="1" x14ac:dyDescent="0.25"/>
    <row r="47" spans="1:14" x14ac:dyDescent="0.25">
      <c r="B47" s="10" t="s">
        <v>17</v>
      </c>
      <c r="C47" s="10" t="s">
        <v>18</v>
      </c>
      <c r="D47" s="18" t="s">
        <v>15</v>
      </c>
      <c r="E47" s="18"/>
      <c r="F47" s="18">
        <f>+(N44-7)/6</f>
        <v>0.12602317556411111</v>
      </c>
    </row>
    <row r="48" spans="1:14" x14ac:dyDescent="0.25">
      <c r="B48" s="10">
        <v>1</v>
      </c>
      <c r="C48" s="10">
        <v>0</v>
      </c>
      <c r="D48" s="18" t="s">
        <v>16</v>
      </c>
      <c r="E48" s="18"/>
      <c r="F48" s="18">
        <f>+F47/C54</f>
        <v>9.547210270008416E-2</v>
      </c>
      <c r="J48" s="8" t="str">
        <f>IF(F48&gt;0.1,"ERROR","OK")</f>
        <v>OK</v>
      </c>
    </row>
    <row r="49" spans="1:8" x14ac:dyDescent="0.25">
      <c r="B49" s="10">
        <v>2</v>
      </c>
      <c r="C49" s="10">
        <v>0</v>
      </c>
    </row>
    <row r="50" spans="1:8" x14ac:dyDescent="0.25">
      <c r="B50" s="10">
        <v>3</v>
      </c>
      <c r="C50" s="10">
        <v>0.57999999999999996</v>
      </c>
    </row>
    <row r="51" spans="1:8" x14ac:dyDescent="0.25">
      <c r="B51" s="10">
        <v>4</v>
      </c>
      <c r="C51" s="10">
        <v>0.89</v>
      </c>
    </row>
    <row r="52" spans="1:8" x14ac:dyDescent="0.25">
      <c r="B52" s="10">
        <v>5</v>
      </c>
      <c r="C52" s="10">
        <v>1.1100000000000001</v>
      </c>
    </row>
    <row r="53" spans="1:8" x14ac:dyDescent="0.25">
      <c r="B53" s="10">
        <v>6</v>
      </c>
      <c r="C53" s="10">
        <v>1.24</v>
      </c>
    </row>
    <row r="54" spans="1:8" x14ac:dyDescent="0.25">
      <c r="B54" s="10">
        <v>7</v>
      </c>
      <c r="C54" s="10">
        <v>1.32</v>
      </c>
    </row>
    <row r="55" spans="1:8" x14ac:dyDescent="0.25">
      <c r="B55" s="10">
        <v>8</v>
      </c>
      <c r="C55" s="10">
        <v>1.4</v>
      </c>
    </row>
    <row r="56" spans="1:8" x14ac:dyDescent="0.25">
      <c r="B56" s="10">
        <v>9</v>
      </c>
      <c r="C56" s="10">
        <v>1.45</v>
      </c>
    </row>
    <row r="57" spans="1:8" x14ac:dyDescent="0.25">
      <c r="B57" s="10">
        <v>10</v>
      </c>
      <c r="C57" s="10">
        <v>1.49</v>
      </c>
    </row>
    <row r="59" spans="1:8" x14ac:dyDescent="0.25">
      <c r="A59" s="19" t="s">
        <v>19</v>
      </c>
      <c r="B59" s="39"/>
      <c r="C59" s="39"/>
      <c r="D59" s="39"/>
      <c r="E59" s="39"/>
      <c r="F59" s="39"/>
      <c r="G59" s="39"/>
      <c r="H59" s="39"/>
    </row>
    <row r="60" spans="1:8" x14ac:dyDescent="0.25">
      <c r="A60" s="20"/>
      <c r="B60" s="39"/>
      <c r="C60" s="39"/>
      <c r="D60" s="39"/>
      <c r="E60" s="39"/>
      <c r="F60" s="39"/>
      <c r="G60" s="39"/>
      <c r="H60" s="39"/>
    </row>
    <row r="61" spans="1:8" x14ac:dyDescent="0.25">
      <c r="A61" s="20"/>
      <c r="B61" s="39"/>
      <c r="C61" s="39"/>
      <c r="D61" s="39"/>
      <c r="E61" s="39"/>
      <c r="F61" s="39"/>
      <c r="G61" s="39"/>
      <c r="H61" s="39"/>
    </row>
    <row r="62" spans="1:8" x14ac:dyDescent="0.25">
      <c r="A62" s="20"/>
      <c r="B62" s="39"/>
      <c r="C62" s="39"/>
      <c r="D62" s="39"/>
      <c r="E62" s="39"/>
      <c r="F62" s="39"/>
      <c r="G62" s="39"/>
      <c r="H62" s="39"/>
    </row>
    <row r="63" spans="1:8" x14ac:dyDescent="0.25">
      <c r="A63" s="20"/>
      <c r="B63" s="39"/>
      <c r="C63" s="39"/>
      <c r="D63" s="39"/>
      <c r="E63" s="39"/>
      <c r="F63" s="39"/>
      <c r="G63" s="39"/>
      <c r="H63" s="39"/>
    </row>
    <row r="64" spans="1:8" x14ac:dyDescent="0.25">
      <c r="A64" s="20"/>
      <c r="B64" s="39"/>
      <c r="C64" s="39"/>
      <c r="D64" s="39"/>
      <c r="E64" s="39"/>
      <c r="F64" s="39"/>
      <c r="G64" s="39"/>
      <c r="H64" s="39"/>
    </row>
    <row r="65" spans="1:11" x14ac:dyDescent="0.25">
      <c r="A65" s="20"/>
      <c r="B65" s="39"/>
      <c r="C65" s="39"/>
      <c r="D65" s="39"/>
      <c r="E65" s="39"/>
      <c r="F65" s="39"/>
      <c r="G65" s="39"/>
      <c r="H65" s="39"/>
    </row>
    <row r="66" spans="1:11" x14ac:dyDescent="0.25">
      <c r="A66" s="20"/>
      <c r="B66" s="39"/>
      <c r="C66" s="39"/>
      <c r="D66" s="39"/>
      <c r="E66" s="39"/>
      <c r="F66" s="39"/>
      <c r="G66" s="39"/>
      <c r="H66" s="39"/>
    </row>
    <row r="67" spans="1:11" x14ac:dyDescent="0.25">
      <c r="A67" s="19" t="s">
        <v>20</v>
      </c>
      <c r="B67" s="11">
        <f t="shared" ref="B67:H67" si="23">+($B37*B$37)+($C37*B$38)+($D37*B$39)+($E37*B$40)+($F37*B$41)+($G37*B$42)+($H37*B$43)</f>
        <v>7</v>
      </c>
      <c r="C67" s="11">
        <f t="shared" si="23"/>
        <v>9</v>
      </c>
      <c r="D67" s="11">
        <f t="shared" si="23"/>
        <v>16.333333333333332</v>
      </c>
      <c r="E67" s="11">
        <f t="shared" si="23"/>
        <v>7</v>
      </c>
      <c r="F67" s="11">
        <f t="shared" si="23"/>
        <v>43</v>
      </c>
      <c r="G67" s="11">
        <f t="shared" si="23"/>
        <v>43</v>
      </c>
      <c r="H67" s="11">
        <f t="shared" si="23"/>
        <v>18.333333333333332</v>
      </c>
      <c r="J67" s="11">
        <f>+SUM(B67:H67)</f>
        <v>143.66666666666666</v>
      </c>
      <c r="K67" s="10">
        <f t="shared" ref="K67:K72" si="24">+J67/$J$74</f>
        <v>0.24612631819393152</v>
      </c>
    </row>
    <row r="68" spans="1:11" x14ac:dyDescent="0.25">
      <c r="B68" s="11">
        <f>+($B38*B$37)+($C38*B$38)+($D38*B$39)+($E38*B$40)+($F38*B$41)+($G38*B$42)+($H38*B$43)</f>
        <v>6.3333333333333339</v>
      </c>
      <c r="C68" s="11">
        <f t="shared" ref="C68:H73" si="25">+($B38*C$37)+($C38*C$38)+($D38*C$39)+($E38*C$40)+($F38*C$41)+($G38*C$42)+($H38*C$43)</f>
        <v>7</v>
      </c>
      <c r="D68" s="11">
        <f t="shared" si="25"/>
        <v>14.333333333333332</v>
      </c>
      <c r="E68" s="11">
        <f t="shared" si="25"/>
        <v>6.3333333333333339</v>
      </c>
      <c r="F68" s="11">
        <f t="shared" si="25"/>
        <v>37</v>
      </c>
      <c r="G68" s="11">
        <f t="shared" si="25"/>
        <v>37</v>
      </c>
      <c r="H68" s="11">
        <f t="shared" si="25"/>
        <v>16.333333333333332</v>
      </c>
      <c r="J68" s="11">
        <f t="shared" ref="J68:J72" si="26">+SUM(B68:H68)</f>
        <v>124.33333333333333</v>
      </c>
      <c r="K68" s="10">
        <f t="shared" si="24"/>
        <v>0.21300491110518902</v>
      </c>
    </row>
    <row r="69" spans="1:11" x14ac:dyDescent="0.25">
      <c r="B69" s="11">
        <f>+($B39*B$37)+($C39*B$38)+($D39*B$39)+($E39*B$40)+($F39*B$41)+($G39*B$42)+($H39*B$43)</f>
        <v>3.5333333333333332</v>
      </c>
      <c r="C69" s="11">
        <f t="shared" si="25"/>
        <v>4.2</v>
      </c>
      <c r="D69" s="11">
        <f t="shared" si="25"/>
        <v>7</v>
      </c>
      <c r="E69" s="11">
        <f t="shared" si="25"/>
        <v>3.5333333333333332</v>
      </c>
      <c r="F69" s="11">
        <f t="shared" si="25"/>
        <v>20.333333333333332</v>
      </c>
      <c r="G69" s="11">
        <f t="shared" si="25"/>
        <v>20.333333333333332</v>
      </c>
      <c r="H69" s="11">
        <f t="shared" si="25"/>
        <v>9</v>
      </c>
      <c r="J69" s="11">
        <f t="shared" si="26"/>
        <v>67.933333333333323</v>
      </c>
      <c r="K69" s="10">
        <f t="shared" si="24"/>
        <v>0.11638177180492632</v>
      </c>
    </row>
    <row r="70" spans="1:11" x14ac:dyDescent="0.25">
      <c r="B70" s="11">
        <f t="shared" ref="B70:B73" si="27">+($B40*B$37)+($C40*B$38)+($D40*B$39)+($E40*B$40)+($F40*B$41)+($G40*B$42)+($H40*B$43)</f>
        <v>7</v>
      </c>
      <c r="C70" s="11">
        <f t="shared" si="25"/>
        <v>9</v>
      </c>
      <c r="D70" s="11">
        <f t="shared" si="25"/>
        <v>16.333333333333332</v>
      </c>
      <c r="E70" s="11">
        <f t="shared" si="25"/>
        <v>7</v>
      </c>
      <c r="F70" s="11">
        <f t="shared" si="25"/>
        <v>43</v>
      </c>
      <c r="G70" s="11">
        <f t="shared" si="25"/>
        <v>43</v>
      </c>
      <c r="H70" s="11">
        <f t="shared" si="25"/>
        <v>18.333333333333332</v>
      </c>
      <c r="J70" s="11">
        <f t="shared" si="26"/>
        <v>143.66666666666666</v>
      </c>
      <c r="K70" s="10">
        <f t="shared" si="24"/>
        <v>0.24612631819393152</v>
      </c>
    </row>
    <row r="71" spans="1:11" x14ac:dyDescent="0.25">
      <c r="B71" s="11">
        <f t="shared" si="27"/>
        <v>1.2222222222222221</v>
      </c>
      <c r="C71" s="11">
        <f t="shared" si="25"/>
        <v>1.4444444444444444</v>
      </c>
      <c r="D71" s="11">
        <f t="shared" si="25"/>
        <v>2.7333333333333338</v>
      </c>
      <c r="E71" s="11">
        <f t="shared" si="25"/>
        <v>1.2222222222222221</v>
      </c>
      <c r="F71" s="11">
        <f t="shared" si="25"/>
        <v>7</v>
      </c>
      <c r="G71" s="11">
        <f t="shared" si="25"/>
        <v>7</v>
      </c>
      <c r="H71" s="11">
        <f t="shared" si="25"/>
        <v>3.1333333333333342</v>
      </c>
      <c r="J71" s="11">
        <f t="shared" si="26"/>
        <v>23.755555555555556</v>
      </c>
      <c r="K71" s="10">
        <f t="shared" si="24"/>
        <v>4.0697453078006623E-2</v>
      </c>
    </row>
    <row r="72" spans="1:11" x14ac:dyDescent="0.25">
      <c r="B72" s="11">
        <f t="shared" si="27"/>
        <v>1.2222222222222221</v>
      </c>
      <c r="C72" s="11">
        <f t="shared" si="25"/>
        <v>1.4444444444444444</v>
      </c>
      <c r="D72" s="11">
        <f t="shared" si="25"/>
        <v>2.7333333333333338</v>
      </c>
      <c r="E72" s="11">
        <f t="shared" si="25"/>
        <v>1.2222222222222221</v>
      </c>
      <c r="F72" s="11">
        <f t="shared" si="25"/>
        <v>7</v>
      </c>
      <c r="G72" s="11">
        <f t="shared" si="25"/>
        <v>7</v>
      </c>
      <c r="H72" s="11">
        <f t="shared" si="25"/>
        <v>3.1333333333333342</v>
      </c>
      <c r="J72" s="11">
        <f t="shared" si="26"/>
        <v>23.755555555555556</v>
      </c>
      <c r="K72" s="10">
        <f t="shared" si="24"/>
        <v>4.0697453078006623E-2</v>
      </c>
    </row>
    <row r="73" spans="1:11" x14ac:dyDescent="0.25">
      <c r="B73" s="11">
        <f t="shared" si="27"/>
        <v>2.8666666666666667</v>
      </c>
      <c r="C73" s="11">
        <f t="shared" si="25"/>
        <v>3.5333333333333332</v>
      </c>
      <c r="D73" s="11">
        <f t="shared" si="25"/>
        <v>6.333333333333333</v>
      </c>
      <c r="E73" s="11">
        <f t="shared" si="25"/>
        <v>2.8666666666666667</v>
      </c>
      <c r="F73" s="11">
        <f t="shared" si="25"/>
        <v>17</v>
      </c>
      <c r="G73" s="11">
        <f t="shared" si="25"/>
        <v>17</v>
      </c>
      <c r="H73" s="11">
        <f t="shared" si="25"/>
        <v>7</v>
      </c>
      <c r="J73" s="11">
        <f>+SUM(B73:H73)</f>
        <v>56.6</v>
      </c>
      <c r="K73" s="10">
        <f>+J73/$J$74</f>
        <v>9.6965774546008299E-2</v>
      </c>
    </row>
    <row r="74" spans="1:11" x14ac:dyDescent="0.25">
      <c r="I74" s="21" t="s">
        <v>7</v>
      </c>
      <c r="J74" s="6">
        <f>+SUM(J67:J73)</f>
        <v>583.71111111111111</v>
      </c>
      <c r="K74" s="6">
        <f>+SUM(K67:K73)</f>
        <v>0.99999999999999989</v>
      </c>
    </row>
    <row r="77" spans="1:11" x14ac:dyDescent="0.25">
      <c r="B77" s="11">
        <f>MMULT($B67:$H67,B$67:B$73)</f>
        <v>370.37777777777774</v>
      </c>
      <c r="C77" s="11">
        <f t="shared" ref="C77:H77" si="28">MMULT($B67:$H67,C$67:C$73)</f>
        <v>446.59999999999997</v>
      </c>
      <c r="D77" s="11">
        <f t="shared" si="28"/>
        <v>823.17777777777769</v>
      </c>
      <c r="E77" s="11">
        <f t="shared" si="28"/>
        <v>370.37777777777774</v>
      </c>
      <c r="F77" s="11">
        <f t="shared" si="28"/>
        <v>2180.7777777777778</v>
      </c>
      <c r="G77" s="11">
        <f t="shared" si="28"/>
        <v>2180.7777777777778</v>
      </c>
      <c r="H77" s="11">
        <f t="shared" si="28"/>
        <v>948.4666666666667</v>
      </c>
      <c r="J77" s="11">
        <f t="shared" ref="J77" si="29">+SUM(B77:H77)</f>
        <v>7320.5555555555566</v>
      </c>
      <c r="K77" s="10">
        <f t="shared" ref="K77:K82" si="30">+J77/$J$84</f>
        <v>0.32528430429133365</v>
      </c>
    </row>
    <row r="78" spans="1:11" x14ac:dyDescent="0.25">
      <c r="A78" s="19" t="s">
        <v>21</v>
      </c>
      <c r="B78" s="11">
        <f t="shared" ref="B78:H78" si="31">MMULT($B68:$H68,B$67:B$73)</f>
        <v>320.91111111111115</v>
      </c>
      <c r="C78" s="11">
        <f t="shared" si="31"/>
        <v>387.8</v>
      </c>
      <c r="D78" s="11">
        <f t="shared" si="31"/>
        <v>713.26666666666665</v>
      </c>
      <c r="E78" s="11">
        <f t="shared" si="31"/>
        <v>320.91111111111115</v>
      </c>
      <c r="F78" s="11">
        <f t="shared" si="31"/>
        <v>1890.7777777777778</v>
      </c>
      <c r="G78" s="11">
        <f t="shared" si="31"/>
        <v>1890.7777777777778</v>
      </c>
      <c r="H78" s="11">
        <f t="shared" si="31"/>
        <v>821.7555555555557</v>
      </c>
      <c r="J78" s="11">
        <f>+SUM(B78:H78)</f>
        <v>6346.2000000000007</v>
      </c>
      <c r="K78" s="10">
        <f t="shared" si="30"/>
        <v>0.2819894250139327</v>
      </c>
    </row>
    <row r="79" spans="1:11" x14ac:dyDescent="0.25">
      <c r="B79" s="11">
        <f t="shared" ref="B79:H79" si="32">MMULT($B69:$H69,B$67:B$73)</f>
        <v>176.30370370370372</v>
      </c>
      <c r="C79" s="11">
        <f t="shared" si="32"/>
        <v>212.94074074074075</v>
      </c>
      <c r="D79" s="11">
        <f t="shared" si="32"/>
        <v>392.77777777777777</v>
      </c>
      <c r="E79" s="11">
        <f t="shared" si="32"/>
        <v>176.30370370370372</v>
      </c>
      <c r="F79" s="11">
        <f t="shared" si="32"/>
        <v>1039.2666666666667</v>
      </c>
      <c r="G79" s="11">
        <f t="shared" si="32"/>
        <v>1039.2666666666667</v>
      </c>
      <c r="H79" s="11">
        <f t="shared" si="32"/>
        <v>451.57777777777778</v>
      </c>
      <c r="J79" s="11">
        <f t="shared" ref="J79:J83" si="33">+SUM(B79:H79)</f>
        <v>3488.437037037037</v>
      </c>
      <c r="K79" s="10">
        <f t="shared" si="30"/>
        <v>0.15500651638324997</v>
      </c>
    </row>
    <row r="80" spans="1:11" x14ac:dyDescent="0.25">
      <c r="B80" s="11">
        <f t="shared" ref="B80:H80" si="34">MMULT($B70:$H70,B$67:B$73)</f>
        <v>370.37777777777774</v>
      </c>
      <c r="C80" s="11">
        <f t="shared" si="34"/>
        <v>446.59999999999997</v>
      </c>
      <c r="D80" s="11">
        <f t="shared" si="34"/>
        <v>823.17777777777769</v>
      </c>
      <c r="E80" s="11">
        <f t="shared" si="34"/>
        <v>370.37777777777774</v>
      </c>
      <c r="F80" s="11">
        <f t="shared" si="34"/>
        <v>2180.7777777777778</v>
      </c>
      <c r="G80" s="11">
        <f t="shared" si="34"/>
        <v>2180.7777777777778</v>
      </c>
      <c r="H80" s="11">
        <f t="shared" si="34"/>
        <v>948.4666666666667</v>
      </c>
      <c r="J80" s="11">
        <f t="shared" si="33"/>
        <v>7320.5555555555566</v>
      </c>
      <c r="K80" s="10">
        <f t="shared" si="30"/>
        <v>0.32528430429133365</v>
      </c>
    </row>
    <row r="81" spans="1:11" x14ac:dyDescent="0.25">
      <c r="B81" s="11">
        <f t="shared" ref="B81:H81" si="35">MMULT($B71:$H71,B$67:B$73)</f>
        <v>62.010370370370381</v>
      </c>
      <c r="C81" s="11">
        <f t="shared" si="35"/>
        <v>74.884444444444441</v>
      </c>
      <c r="D81" s="11">
        <f t="shared" si="35"/>
        <v>137.87407407407409</v>
      </c>
      <c r="E81" s="11">
        <f t="shared" si="35"/>
        <v>62.010370370370381</v>
      </c>
      <c r="F81" s="11">
        <f t="shared" si="35"/>
        <v>365.4</v>
      </c>
      <c r="G81" s="11">
        <f t="shared" si="35"/>
        <v>365.4</v>
      </c>
      <c r="H81" s="11">
        <f t="shared" si="35"/>
        <v>158.80740740740742</v>
      </c>
      <c r="J81" s="11">
        <f t="shared" si="33"/>
        <v>1226.3866666666668</v>
      </c>
      <c r="K81" s="10">
        <f t="shared" si="30"/>
        <v>5.4493723957342477E-2</v>
      </c>
    </row>
    <row r="82" spans="1:11" x14ac:dyDescent="0.25">
      <c r="B82" s="11">
        <f t="shared" ref="B82:H82" si="36">MMULT($B72:$H72,B$67:B$73)</f>
        <v>62.010370370370381</v>
      </c>
      <c r="C82" s="11">
        <f t="shared" si="36"/>
        <v>74.884444444444441</v>
      </c>
      <c r="D82" s="11">
        <f t="shared" si="36"/>
        <v>137.87407407407409</v>
      </c>
      <c r="E82" s="11">
        <f t="shared" si="36"/>
        <v>62.010370370370381</v>
      </c>
      <c r="F82" s="11">
        <f t="shared" si="36"/>
        <v>365.4</v>
      </c>
      <c r="G82" s="11">
        <f t="shared" si="36"/>
        <v>365.4</v>
      </c>
      <c r="H82" s="11">
        <f t="shared" si="36"/>
        <v>158.80740740740742</v>
      </c>
      <c r="J82" s="11">
        <f t="shared" si="33"/>
        <v>1226.3866666666668</v>
      </c>
      <c r="K82" s="10">
        <f t="shared" si="30"/>
        <v>5.4493723957342477E-2</v>
      </c>
    </row>
    <row r="83" spans="1:11" x14ac:dyDescent="0.25">
      <c r="B83" s="11">
        <f t="shared" ref="B83:H83" si="37">MMULT($B73:$H73,B$67:B$73)</f>
        <v>146.51111111111109</v>
      </c>
      <c r="C83" s="11">
        <f t="shared" si="37"/>
        <v>176.77777777777777</v>
      </c>
      <c r="D83" s="11">
        <f t="shared" si="37"/>
        <v>325.88888888888891</v>
      </c>
      <c r="E83" s="11">
        <f t="shared" si="37"/>
        <v>146.51111111111109</v>
      </c>
      <c r="F83" s="11">
        <f t="shared" si="37"/>
        <v>863.04444444444448</v>
      </c>
      <c r="G83" s="11">
        <f t="shared" si="37"/>
        <v>863.04444444444448</v>
      </c>
      <c r="H83" s="11">
        <f t="shared" si="37"/>
        <v>375.3555555555555</v>
      </c>
      <c r="J83" s="11">
        <f t="shared" si="33"/>
        <v>2897.1333333333332</v>
      </c>
      <c r="K83" s="10">
        <f>+J83/$J$84</f>
        <v>0.12873230639679883</v>
      </c>
    </row>
    <row r="84" spans="1:11" x14ac:dyDescent="0.25">
      <c r="I84" s="21" t="s">
        <v>7</v>
      </c>
      <c r="J84" s="6">
        <f>+SUM(J78:J83)</f>
        <v>22505.099259259259</v>
      </c>
      <c r="K84" s="6">
        <f>+SUM(K78:K83)</f>
        <v>1</v>
      </c>
    </row>
    <row r="87" spans="1:11" x14ac:dyDescent="0.25">
      <c r="A87" s="19" t="s">
        <v>22</v>
      </c>
      <c r="B87" s="11">
        <f>MMULT($B77:$H77,B$77:B$83)</f>
        <v>972230.17037037038</v>
      </c>
      <c r="C87" s="11">
        <f t="shared" ref="C87:H87" si="38">MMULT($B77:$H77,C$77:C$83)</f>
        <v>1173581.4911934154</v>
      </c>
      <c r="D87" s="11">
        <f t="shared" si="38"/>
        <v>2162084.5255967081</v>
      </c>
      <c r="E87" s="11">
        <f t="shared" si="38"/>
        <v>972230.17037037038</v>
      </c>
      <c r="F87" s="11">
        <f t="shared" si="38"/>
        <v>5727627.1224691356</v>
      </c>
      <c r="G87" s="11">
        <f t="shared" si="38"/>
        <v>5727627.1224691356</v>
      </c>
      <c r="H87" s="11">
        <f t="shared" si="38"/>
        <v>2489966.337942387</v>
      </c>
      <c r="J87" s="11">
        <f>+SUM(B87:H87)</f>
        <v>19225346.940411523</v>
      </c>
      <c r="K87" s="10">
        <f t="shared" ref="K87:K93" si="39">+J87/$J$94</f>
        <v>0.24545304343510127</v>
      </c>
    </row>
    <row r="88" spans="1:11" x14ac:dyDescent="0.25">
      <c r="B88" s="11">
        <f t="shared" ref="B88:H88" si="40">MMULT($B78:$H78,B$77:B$83)</f>
        <v>842809.55242798361</v>
      </c>
      <c r="C88" s="11">
        <f t="shared" si="40"/>
        <v>1017357.9846913581</v>
      </c>
      <c r="D88" s="11">
        <f t="shared" si="40"/>
        <v>1874273.3759670784</v>
      </c>
      <c r="E88" s="11">
        <f t="shared" si="40"/>
        <v>842809.55242798361</v>
      </c>
      <c r="F88" s="11">
        <f t="shared" si="40"/>
        <v>4965181.4997530868</v>
      </c>
      <c r="G88" s="11">
        <f t="shared" si="40"/>
        <v>4965181.4997530868</v>
      </c>
      <c r="H88" s="11">
        <f t="shared" si="40"/>
        <v>2158508.71127572</v>
      </c>
      <c r="J88" s="11">
        <f t="shared" ref="J88:J93" si="41">+SUM(B88:H88)</f>
        <v>16666122.176296297</v>
      </c>
      <c r="K88" s="10">
        <f t="shared" si="39"/>
        <v>0.21277901632216767</v>
      </c>
    </row>
    <row r="89" spans="1:11" x14ac:dyDescent="0.25">
      <c r="B89" s="11">
        <f t="shared" ref="B89:H89" si="42">MMULT($B79:$H79,B$77:B$83)</f>
        <v>463232.95845267485</v>
      </c>
      <c r="C89" s="11">
        <f t="shared" si="42"/>
        <v>559170.00832921802</v>
      </c>
      <c r="D89" s="11">
        <f t="shared" si="42"/>
        <v>1030156.5361316872</v>
      </c>
      <c r="E89" s="11">
        <f t="shared" si="42"/>
        <v>463232.95845267485</v>
      </c>
      <c r="F89" s="11">
        <f t="shared" si="42"/>
        <v>2729010.6431275718</v>
      </c>
      <c r="G89" s="11">
        <f t="shared" si="42"/>
        <v>2729010.6431275718</v>
      </c>
      <c r="H89" s="11">
        <f t="shared" si="42"/>
        <v>1186380.0426337449</v>
      </c>
      <c r="J89" s="11">
        <f t="shared" si="41"/>
        <v>9160193.7902551442</v>
      </c>
      <c r="K89" s="10">
        <f t="shared" si="39"/>
        <v>0.11694964211789217</v>
      </c>
    </row>
    <row r="90" spans="1:11" x14ac:dyDescent="0.25">
      <c r="B90" s="11">
        <f t="shared" ref="B90:H90" si="43">MMULT($B80:$H80,B$77:B$83)</f>
        <v>972230.17037037038</v>
      </c>
      <c r="C90" s="11">
        <f t="shared" si="43"/>
        <v>1173581.4911934154</v>
      </c>
      <c r="D90" s="11">
        <f t="shared" si="43"/>
        <v>2162084.5255967081</v>
      </c>
      <c r="E90" s="11">
        <f t="shared" si="43"/>
        <v>972230.17037037038</v>
      </c>
      <c r="F90" s="11">
        <f t="shared" si="43"/>
        <v>5727627.1224691356</v>
      </c>
      <c r="G90" s="11">
        <f t="shared" si="43"/>
        <v>5727627.1224691356</v>
      </c>
      <c r="H90" s="11">
        <f t="shared" si="43"/>
        <v>2489966.337942387</v>
      </c>
      <c r="J90" s="11">
        <f t="shared" si="41"/>
        <v>19225346.940411523</v>
      </c>
      <c r="K90" s="10">
        <f t="shared" si="39"/>
        <v>0.24545304343510127</v>
      </c>
    </row>
    <row r="91" spans="1:11" x14ac:dyDescent="0.25">
      <c r="B91" s="11">
        <f t="shared" ref="B91:H91" si="44">MMULT($B81:$H81,B$77:B$83)</f>
        <v>162857.71490809327</v>
      </c>
      <c r="C91" s="11">
        <f t="shared" si="44"/>
        <v>196586.03040877916</v>
      </c>
      <c r="D91" s="11">
        <f t="shared" si="44"/>
        <v>362169.51114403293</v>
      </c>
      <c r="E91" s="11">
        <f t="shared" si="44"/>
        <v>162857.71490809327</v>
      </c>
      <c r="F91" s="11">
        <f t="shared" si="44"/>
        <v>959431.61893004121</v>
      </c>
      <c r="G91" s="11">
        <f t="shared" si="44"/>
        <v>959431.61893004121</v>
      </c>
      <c r="H91" s="11">
        <f t="shared" si="44"/>
        <v>417092.81076543214</v>
      </c>
      <c r="J91" s="11">
        <f t="shared" si="41"/>
        <v>3220427.0199945131</v>
      </c>
      <c r="K91" s="10">
        <f t="shared" si="39"/>
        <v>4.1115700833296222E-2</v>
      </c>
    </row>
    <row r="92" spans="1:11" x14ac:dyDescent="0.25">
      <c r="B92" s="11">
        <f t="shared" ref="B92:H92" si="45">MMULT($B82:$H82,B$77:B$83)</f>
        <v>162857.71490809327</v>
      </c>
      <c r="C92" s="11">
        <f t="shared" si="45"/>
        <v>196586.03040877916</v>
      </c>
      <c r="D92" s="11">
        <f t="shared" si="45"/>
        <v>362169.51114403293</v>
      </c>
      <c r="E92" s="11">
        <f t="shared" si="45"/>
        <v>162857.71490809327</v>
      </c>
      <c r="F92" s="11">
        <f t="shared" si="45"/>
        <v>959431.61893004121</v>
      </c>
      <c r="G92" s="11">
        <f t="shared" si="45"/>
        <v>959431.61893004121</v>
      </c>
      <c r="H92" s="11">
        <f t="shared" si="45"/>
        <v>417092.81076543214</v>
      </c>
      <c r="J92" s="11">
        <f t="shared" si="41"/>
        <v>3220427.0199945131</v>
      </c>
      <c r="K92" s="10">
        <f t="shared" si="39"/>
        <v>4.1115700833296222E-2</v>
      </c>
    </row>
    <row r="93" spans="1:11" x14ac:dyDescent="0.25">
      <c r="B93" s="11">
        <f t="shared" ref="B93:H93" si="46">MMULT($B83:$H83,B$77:B$83)</f>
        <v>384743.46149794245</v>
      </c>
      <c r="C93" s="11">
        <f t="shared" si="46"/>
        <v>464424.89655967068</v>
      </c>
      <c r="D93" s="11">
        <f t="shared" si="46"/>
        <v>855608.10386831267</v>
      </c>
      <c r="E93" s="11">
        <f t="shared" si="46"/>
        <v>384743.46149794245</v>
      </c>
      <c r="F93" s="11">
        <f t="shared" si="46"/>
        <v>2266610.7106172838</v>
      </c>
      <c r="G93" s="11">
        <f t="shared" si="46"/>
        <v>2266610.7106172838</v>
      </c>
      <c r="H93" s="11">
        <f t="shared" si="46"/>
        <v>985361.60609053506</v>
      </c>
      <c r="J93" s="11">
        <f t="shared" si="41"/>
        <v>7608102.9507489717</v>
      </c>
      <c r="K93" s="10">
        <f t="shared" si="39"/>
        <v>9.7133853023145325E-2</v>
      </c>
    </row>
    <row r="94" spans="1:11" x14ac:dyDescent="0.25">
      <c r="I94" s="21" t="s">
        <v>7</v>
      </c>
      <c r="J94" s="6">
        <f>+SUM(J87:J93)</f>
        <v>78325966.838112473</v>
      </c>
      <c r="K94" s="6">
        <f>+SUM(K87:K93)</f>
        <v>1.0000000000000002</v>
      </c>
    </row>
    <row r="97" spans="1:11" x14ac:dyDescent="0.25">
      <c r="A97" s="19" t="s">
        <v>23</v>
      </c>
      <c r="B97" s="11">
        <f>MMULT($B87:$H87,B$87:B$93)</f>
        <v>6704692308799.3906</v>
      </c>
      <c r="C97" s="11">
        <f t="shared" ref="C97:H97" si="47">MMULT($B87:$H87,C$87:C$93)</f>
        <v>8093253307462.6582</v>
      </c>
      <c r="D97" s="11">
        <f t="shared" si="47"/>
        <v>14910164869558.961</v>
      </c>
      <c r="E97" s="11">
        <f t="shared" si="47"/>
        <v>6704692308799.3906</v>
      </c>
      <c r="F97" s="11">
        <f t="shared" si="47"/>
        <v>39498858072546.336</v>
      </c>
      <c r="G97" s="11">
        <f t="shared" si="47"/>
        <v>39498858072546.336</v>
      </c>
      <c r="H97" s="11">
        <f t="shared" si="47"/>
        <v>17171302018616.777</v>
      </c>
      <c r="J97" s="11">
        <f>+SUM(B97:H97)</f>
        <v>132581820958329.84</v>
      </c>
      <c r="K97" s="10">
        <f t="shared" ref="K97:K103" si="48">+J97/$J$104</f>
        <v>0.24545304448199695</v>
      </c>
    </row>
    <row r="98" spans="1:11" x14ac:dyDescent="0.25">
      <c r="B98" s="11">
        <f t="shared" ref="B98:H98" si="49">MMULT($B88:$H88,B$87:B$93)</f>
        <v>5812182317685.877</v>
      </c>
      <c r="C98" s="11">
        <f t="shared" si="49"/>
        <v>7015901938475.4912</v>
      </c>
      <c r="D98" s="11">
        <f t="shared" si="49"/>
        <v>12925365194595.682</v>
      </c>
      <c r="E98" s="11">
        <f t="shared" si="49"/>
        <v>5812182317685.877</v>
      </c>
      <c r="F98" s="11">
        <f t="shared" si="49"/>
        <v>34240879951603.047</v>
      </c>
      <c r="G98" s="11">
        <f t="shared" si="49"/>
        <v>34240879951603.047</v>
      </c>
      <c r="H98" s="11">
        <f t="shared" si="49"/>
        <v>14885506055701.393</v>
      </c>
      <c r="J98" s="11">
        <f t="shared" ref="J98:J103" si="50">+SUM(B98:H98)</f>
        <v>114932897727350.41</v>
      </c>
      <c r="K98" s="10">
        <f t="shared" si="48"/>
        <v>0.21277901792571305</v>
      </c>
    </row>
    <row r="99" spans="1:11" x14ac:dyDescent="0.25">
      <c r="B99" s="11">
        <f t="shared" ref="B99:H99" si="51">MMULT($B89:$H89,B$87:B$93)</f>
        <v>3194547239442.1992</v>
      </c>
      <c r="C99" s="11">
        <f t="shared" si="51"/>
        <v>3856147131096.6245</v>
      </c>
      <c r="D99" s="11">
        <f t="shared" si="51"/>
        <v>7104162850421.2197</v>
      </c>
      <c r="E99" s="11">
        <f t="shared" si="51"/>
        <v>3194547239442.1992</v>
      </c>
      <c r="F99" s="11">
        <f t="shared" si="51"/>
        <v>18819799955796.773</v>
      </c>
      <c r="G99" s="11">
        <f t="shared" si="51"/>
        <v>18819799955796.773</v>
      </c>
      <c r="H99" s="11">
        <f t="shared" si="51"/>
        <v>8181514219408.3867</v>
      </c>
      <c r="J99" s="11">
        <f t="shared" si="50"/>
        <v>63170518591404.172</v>
      </c>
      <c r="K99" s="10">
        <f t="shared" si="48"/>
        <v>0.1169496390809118</v>
      </c>
    </row>
    <row r="100" spans="1:11" x14ac:dyDescent="0.25">
      <c r="B100" s="11">
        <f t="shared" ref="B100:H100" si="52">MMULT($B90:$H90,B$87:B$93)</f>
        <v>6704692308799.3906</v>
      </c>
      <c r="C100" s="11">
        <f t="shared" si="52"/>
        <v>8093253307462.6582</v>
      </c>
      <c r="D100" s="11">
        <f t="shared" si="52"/>
        <v>14910164869558.961</v>
      </c>
      <c r="E100" s="11">
        <f t="shared" si="52"/>
        <v>6704692308799.3906</v>
      </c>
      <c r="F100" s="11">
        <f t="shared" si="52"/>
        <v>39498858072546.336</v>
      </c>
      <c r="G100" s="11">
        <f t="shared" si="52"/>
        <v>39498858072546.336</v>
      </c>
      <c r="H100" s="11">
        <f t="shared" si="52"/>
        <v>17171302018616.777</v>
      </c>
      <c r="J100" s="11">
        <f t="shared" si="50"/>
        <v>132581820958329.84</v>
      </c>
      <c r="K100" s="10">
        <f t="shared" si="48"/>
        <v>0.24545304448199695</v>
      </c>
    </row>
    <row r="101" spans="1:11" x14ac:dyDescent="0.25">
      <c r="B101" s="11">
        <f t="shared" ref="B101:H101" si="53">MMULT($B91:$H91,B$87:B$93)</f>
        <v>1123099220152.3127</v>
      </c>
      <c r="C101" s="11">
        <f t="shared" si="53"/>
        <v>1355696288430.3003</v>
      </c>
      <c r="D101" s="11">
        <f t="shared" si="53"/>
        <v>2497593292292.689</v>
      </c>
      <c r="E101" s="11">
        <f t="shared" si="53"/>
        <v>1123099220152.3127</v>
      </c>
      <c r="F101" s="11">
        <f t="shared" si="53"/>
        <v>6616431396853.6621</v>
      </c>
      <c r="G101" s="11">
        <f t="shared" si="53"/>
        <v>6616431396853.6621</v>
      </c>
      <c r="H101" s="11">
        <f t="shared" si="53"/>
        <v>2876355098473.0664</v>
      </c>
      <c r="J101" s="11">
        <f t="shared" si="50"/>
        <v>22208705913208.004</v>
      </c>
      <c r="K101" s="10">
        <f t="shared" si="48"/>
        <v>4.1115700787633096E-2</v>
      </c>
    </row>
    <row r="102" spans="1:11" x14ac:dyDescent="0.25">
      <c r="B102" s="11">
        <f t="shared" ref="B102:H102" si="54">MMULT($B92:$H92,B$87:B$93)</f>
        <v>1123099220152.3127</v>
      </c>
      <c r="C102" s="11">
        <f t="shared" si="54"/>
        <v>1355696288430.3003</v>
      </c>
      <c r="D102" s="11">
        <f t="shared" si="54"/>
        <v>2497593292292.689</v>
      </c>
      <c r="E102" s="11">
        <f t="shared" si="54"/>
        <v>1123099220152.3127</v>
      </c>
      <c r="F102" s="11">
        <f t="shared" si="54"/>
        <v>6616431396853.6621</v>
      </c>
      <c r="G102" s="11">
        <f t="shared" si="54"/>
        <v>6616431396853.6621</v>
      </c>
      <c r="H102" s="11">
        <f t="shared" si="54"/>
        <v>2876355098473.0664</v>
      </c>
      <c r="J102" s="11">
        <f t="shared" si="50"/>
        <v>22208705913208.004</v>
      </c>
      <c r="K102" s="10">
        <f t="shared" si="48"/>
        <v>4.1115700787633096E-2</v>
      </c>
    </row>
    <row r="103" spans="1:11" x14ac:dyDescent="0.25">
      <c r="B103" s="11">
        <f t="shared" ref="B103:H103" si="55">MMULT($B93:$H93,B$87:B$93)</f>
        <v>2653267531668.0571</v>
      </c>
      <c r="C103" s="11">
        <f t="shared" si="55"/>
        <v>3202766844061.3892</v>
      </c>
      <c r="D103" s="11">
        <f t="shared" si="55"/>
        <v>5900443229631.6055</v>
      </c>
      <c r="E103" s="11">
        <f t="shared" si="55"/>
        <v>2653267531668.0571</v>
      </c>
      <c r="F103" s="11">
        <f t="shared" si="55"/>
        <v>15630998834101.471</v>
      </c>
      <c r="G103" s="11">
        <f t="shared" si="55"/>
        <v>15630998834101.471</v>
      </c>
      <c r="H103" s="11">
        <f t="shared" si="55"/>
        <v>6795249658611.1709</v>
      </c>
      <c r="J103" s="11">
        <f t="shared" si="50"/>
        <v>52466992463843.219</v>
      </c>
      <c r="K103" s="10">
        <f t="shared" si="48"/>
        <v>9.7133852454115044E-2</v>
      </c>
    </row>
    <row r="104" spans="1:11" x14ac:dyDescent="0.25">
      <c r="I104" s="21" t="s">
        <v>7</v>
      </c>
      <c r="J104" s="6">
        <f>+SUM(J97:J103)</f>
        <v>540151462525673.5</v>
      </c>
      <c r="K104" s="6">
        <f>+SUM(K97:K103)</f>
        <v>0.99999999999999978</v>
      </c>
    </row>
    <row r="107" spans="1:11" x14ac:dyDescent="0.25">
      <c r="A107" s="19" t="s">
        <v>24</v>
      </c>
      <c r="B107" s="22">
        <f>MMULT($B97:$H97,B$97:B$103)</f>
        <v>3.1885881922004164E+26</v>
      </c>
      <c r="C107" s="22">
        <f t="shared" ref="C107:H107" si="56">MMULT($B97:$H97,C$97:C$103)</f>
        <v>3.8489539480871098E+26</v>
      </c>
      <c r="D107" s="22">
        <f t="shared" si="56"/>
        <v>7.0909108810915832E+26</v>
      </c>
      <c r="E107" s="22">
        <f t="shared" si="56"/>
        <v>3.1885881922004164E+26</v>
      </c>
      <c r="F107" s="22">
        <f t="shared" si="56"/>
        <v>1.8784693861376395E+27</v>
      </c>
      <c r="G107" s="22">
        <f t="shared" si="56"/>
        <v>1.8784693861376395E+27</v>
      </c>
      <c r="H107" s="22">
        <f t="shared" si="56"/>
        <v>8.1662525794674383E+26</v>
      </c>
      <c r="J107" s="11">
        <f>+SUM(B107:H107)</f>
        <v>6.3052681515799752E+27</v>
      </c>
      <c r="K107" s="10">
        <f t="shared" ref="K107:K113" si="57">+J107/$J$114</f>
        <v>0.24545304448199692</v>
      </c>
    </row>
    <row r="108" spans="1:11" x14ac:dyDescent="0.25">
      <c r="B108" s="22">
        <f t="shared" ref="B108:H108" si="58">MMULT($B98:$H98,B$97:B$103)</f>
        <v>2.7641322010804929E+26</v>
      </c>
      <c r="C108" s="22">
        <f t="shared" si="58"/>
        <v>3.3365919043442173E+26</v>
      </c>
      <c r="D108" s="22">
        <f t="shared" si="58"/>
        <v>6.1469885478975459E+26</v>
      </c>
      <c r="E108" s="22">
        <f t="shared" si="58"/>
        <v>2.7641322010804929E+26</v>
      </c>
      <c r="F108" s="22">
        <f t="shared" si="58"/>
        <v>1.6284127663985887E+27</v>
      </c>
      <c r="G108" s="22">
        <f t="shared" si="58"/>
        <v>1.6284127663985887E+27</v>
      </c>
      <c r="H108" s="22">
        <f t="shared" si="58"/>
        <v>7.0791837504376609E+26</v>
      </c>
      <c r="J108" s="11">
        <f t="shared" ref="J108:J113" si="59">+SUM(B108:H108)</f>
        <v>5.4659283932812178E+27</v>
      </c>
      <c r="K108" s="10">
        <f t="shared" si="57"/>
        <v>0.2127790179257133</v>
      </c>
    </row>
    <row r="109" spans="1:11" x14ac:dyDescent="0.25">
      <c r="B109" s="22">
        <f t="shared" ref="B109:H109" si="60">MMULT($B99:$H99,B$97:B$103)</f>
        <v>1.5192487795067729E+26</v>
      </c>
      <c r="C109" s="22">
        <f t="shared" si="60"/>
        <v>1.8338895572381188E+26</v>
      </c>
      <c r="D109" s="22">
        <f t="shared" si="60"/>
        <v>3.3785666421399597E+26</v>
      </c>
      <c r="E109" s="22">
        <f t="shared" si="60"/>
        <v>1.5192487795067729E+26</v>
      </c>
      <c r="F109" s="22">
        <f t="shared" si="60"/>
        <v>8.950238005683075E+26</v>
      </c>
      <c r="G109" s="22">
        <f t="shared" si="60"/>
        <v>8.950238005683075E+26</v>
      </c>
      <c r="H109" s="22">
        <f t="shared" si="60"/>
        <v>3.8909286858828515E+26</v>
      </c>
      <c r="J109" s="11">
        <f t="shared" si="59"/>
        <v>3.0042358455640626E+27</v>
      </c>
      <c r="K109" s="10">
        <f t="shared" si="57"/>
        <v>0.11694963908091173</v>
      </c>
    </row>
    <row r="110" spans="1:11" x14ac:dyDescent="0.25">
      <c r="B110" s="22">
        <f t="shared" ref="B110:H110" si="61">MMULT($B100:$H100,B$97:B$103)</f>
        <v>3.1885881922004164E+26</v>
      </c>
      <c r="C110" s="22">
        <f t="shared" si="61"/>
        <v>3.8489539480871098E+26</v>
      </c>
      <c r="D110" s="22">
        <f t="shared" si="61"/>
        <v>7.0909108810915832E+26</v>
      </c>
      <c r="E110" s="22">
        <f t="shared" si="61"/>
        <v>3.1885881922004164E+26</v>
      </c>
      <c r="F110" s="22">
        <f t="shared" si="61"/>
        <v>1.8784693861376395E+27</v>
      </c>
      <c r="G110" s="22">
        <f t="shared" si="61"/>
        <v>1.8784693861376395E+27</v>
      </c>
      <c r="H110" s="22">
        <f t="shared" si="61"/>
        <v>8.1662525794674383E+26</v>
      </c>
      <c r="J110" s="11">
        <f t="shared" si="59"/>
        <v>6.3052681515799752E+27</v>
      </c>
      <c r="K110" s="10">
        <f t="shared" si="57"/>
        <v>0.24545304448199692</v>
      </c>
    </row>
    <row r="111" spans="1:11" x14ac:dyDescent="0.25">
      <c r="B111" s="22">
        <f t="shared" ref="B111:H111" si="62">MMULT($B101:$H101,B$97:B$103)</f>
        <v>5.3411860635979253E+25</v>
      </c>
      <c r="C111" s="22">
        <f t="shared" si="62"/>
        <v>6.447361009878858E+25</v>
      </c>
      <c r="D111" s="22">
        <f t="shared" si="62"/>
        <v>1.1877944749636931E+26</v>
      </c>
      <c r="E111" s="22">
        <f t="shared" si="62"/>
        <v>5.3411860635979253E+25</v>
      </c>
      <c r="F111" s="22">
        <f t="shared" si="62"/>
        <v>3.1466134544046747E+26</v>
      </c>
      <c r="G111" s="22">
        <f t="shared" si="62"/>
        <v>3.1466134544046747E+26</v>
      </c>
      <c r="H111" s="22">
        <f t="shared" si="62"/>
        <v>1.3679243552354767E+26</v>
      </c>
      <c r="J111" s="11">
        <f t="shared" si="59"/>
        <v>1.0561919052715989E+27</v>
      </c>
      <c r="K111" s="10">
        <f t="shared" si="57"/>
        <v>4.111570078763313E-2</v>
      </c>
    </row>
    <row r="112" spans="1:11" x14ac:dyDescent="0.25">
      <c r="B112" s="22">
        <f t="shared" ref="B112:H112" si="63">MMULT($B102:$H102,B$97:B$103)</f>
        <v>5.3411860635979253E+25</v>
      </c>
      <c r="C112" s="22">
        <f t="shared" si="63"/>
        <v>6.447361009878858E+25</v>
      </c>
      <c r="D112" s="22">
        <f t="shared" si="63"/>
        <v>1.1877944749636931E+26</v>
      </c>
      <c r="E112" s="22">
        <f t="shared" si="63"/>
        <v>5.3411860635979253E+25</v>
      </c>
      <c r="F112" s="22">
        <f t="shared" si="63"/>
        <v>3.1466134544046747E+26</v>
      </c>
      <c r="G112" s="22">
        <f t="shared" si="63"/>
        <v>3.1466134544046747E+26</v>
      </c>
      <c r="H112" s="22">
        <f t="shared" si="63"/>
        <v>1.3679243552354767E+26</v>
      </c>
      <c r="J112" s="11">
        <f t="shared" si="59"/>
        <v>1.0561919052715989E+27</v>
      </c>
      <c r="K112" s="10">
        <f t="shared" si="57"/>
        <v>4.111570078763313E-2</v>
      </c>
    </row>
    <row r="113" spans="1:11" x14ac:dyDescent="0.25">
      <c r="B113" s="22">
        <f t="shared" ref="B113:H113" si="64">MMULT($B103:$H103,B$97:B$103)</f>
        <v>1.261829347652868E+26</v>
      </c>
      <c r="C113" s="22">
        <f t="shared" si="64"/>
        <v>1.5231578230580807E+26</v>
      </c>
      <c r="D113" s="22">
        <f t="shared" si="64"/>
        <v>2.8061069388762347E+26</v>
      </c>
      <c r="E113" s="22">
        <f t="shared" si="64"/>
        <v>1.261829347652868E+26</v>
      </c>
      <c r="F113" s="22">
        <f t="shared" si="64"/>
        <v>7.4337219396783024E+26</v>
      </c>
      <c r="G113" s="22">
        <f t="shared" si="64"/>
        <v>7.4337219396783024E+26</v>
      </c>
      <c r="H113" s="22">
        <f t="shared" si="64"/>
        <v>3.2316550598548636E+26</v>
      </c>
      <c r="J113" s="11">
        <f t="shared" si="59"/>
        <v>2.4952022396451519E+27</v>
      </c>
      <c r="K113" s="10">
        <f t="shared" si="57"/>
        <v>9.7133852454115016E-2</v>
      </c>
    </row>
    <row r="114" spans="1:11" x14ac:dyDescent="0.25">
      <c r="I114" s="21" t="s">
        <v>7</v>
      </c>
      <c r="J114" s="6">
        <f>+SUM(J107:J113)</f>
        <v>2.5688286592193577E+28</v>
      </c>
      <c r="K114" s="6">
        <f>+SUM(K107:K113)</f>
        <v>1.0000000000000002</v>
      </c>
    </row>
    <row r="117" spans="1:11" x14ac:dyDescent="0.25">
      <c r="A117" s="19" t="s">
        <v>25</v>
      </c>
      <c r="B117" s="22">
        <f>MMULT($B107:$H107,B$107:B$113)</f>
        <v>7.2116990746338372E+53</v>
      </c>
      <c r="C117" s="22">
        <f t="shared" ref="C117:H117" si="65">MMULT($B107:$H107,C$107:C$113)</f>
        <v>8.7052626280262472E+53</v>
      </c>
      <c r="D117" s="22">
        <f t="shared" si="65"/>
        <v>1.6037666941302204E+54</v>
      </c>
      <c r="E117" s="22">
        <f t="shared" si="65"/>
        <v>7.2116990746338372E+53</v>
      </c>
      <c r="F117" s="22">
        <f t="shared" si="65"/>
        <v>4.2485749545438073E+54</v>
      </c>
      <c r="G117" s="22">
        <f t="shared" si="65"/>
        <v>4.2485749545438073E+54</v>
      </c>
      <c r="H117" s="22">
        <f t="shared" si="65"/>
        <v>1.8469790584631841E+54</v>
      </c>
      <c r="J117" s="11">
        <f>+SUM(B117:H117)</f>
        <v>1.4260761739410412E+55</v>
      </c>
      <c r="K117" s="10">
        <f t="shared" ref="K117:K123" si="66">+J117/$J$124</f>
        <v>0.24545304448199687</v>
      </c>
    </row>
    <row r="118" spans="1:11" x14ac:dyDescent="0.25">
      <c r="B118" s="22">
        <f t="shared" ref="B118:H118" si="67">MMULT($B108:$H108,B$107:B$113)</f>
        <v>6.2516977530865921E+53</v>
      </c>
      <c r="C118" s="22">
        <f t="shared" si="67"/>
        <v>7.546442280583317E+53</v>
      </c>
      <c r="D118" s="22">
        <f t="shared" si="67"/>
        <v>1.3902777326684391E+54</v>
      </c>
      <c r="E118" s="22">
        <f t="shared" si="67"/>
        <v>6.2516977530865921E+53</v>
      </c>
      <c r="F118" s="22">
        <f t="shared" si="67"/>
        <v>3.6830164739631866E+54</v>
      </c>
      <c r="G118" s="22">
        <f t="shared" si="67"/>
        <v>3.6830164739631866E+54</v>
      </c>
      <c r="H118" s="22">
        <f t="shared" si="67"/>
        <v>1.6011143435541291E+54</v>
      </c>
      <c r="J118" s="11">
        <f t="shared" ref="J118:J123" si="68">+SUM(B118:H118)</f>
        <v>1.2362408802824591E+55</v>
      </c>
      <c r="K118" s="10">
        <f t="shared" si="66"/>
        <v>0.21277901792571327</v>
      </c>
    </row>
    <row r="119" spans="1:11" x14ac:dyDescent="0.25">
      <c r="B119" s="22">
        <f t="shared" ref="B119:H119" si="69">MMULT($B109:$H109,B$107:B$113)</f>
        <v>3.4361179170480115E+53</v>
      </c>
      <c r="C119" s="22">
        <f t="shared" si="69"/>
        <v>4.1477477885872831E+53</v>
      </c>
      <c r="D119" s="22">
        <f t="shared" si="69"/>
        <v>7.6413774554861168E+53</v>
      </c>
      <c r="E119" s="22">
        <f t="shared" si="69"/>
        <v>3.4361179170480115E+53</v>
      </c>
      <c r="F119" s="22">
        <f t="shared" si="69"/>
        <v>2.0242947427712299E+54</v>
      </c>
      <c r="G119" s="22">
        <f t="shared" si="69"/>
        <v>2.0242947427712299E+54</v>
      </c>
      <c r="H119" s="22">
        <f t="shared" si="69"/>
        <v>8.8001978029290462E+53</v>
      </c>
      <c r="J119" s="11">
        <f t="shared" si="68"/>
        <v>6.794745373652307E+54</v>
      </c>
      <c r="K119" s="10">
        <f t="shared" si="66"/>
        <v>0.1169496390809117</v>
      </c>
    </row>
    <row r="120" spans="1:11" x14ac:dyDescent="0.25">
      <c r="B120" s="22">
        <f t="shared" ref="B120:H120" si="70">MMULT($B110:$H110,B$107:B$113)</f>
        <v>7.2116990746338372E+53</v>
      </c>
      <c r="C120" s="22">
        <f t="shared" si="70"/>
        <v>8.7052626280262472E+53</v>
      </c>
      <c r="D120" s="22">
        <f t="shared" si="70"/>
        <v>1.6037666941302204E+54</v>
      </c>
      <c r="E120" s="22">
        <f t="shared" si="70"/>
        <v>7.2116990746338372E+53</v>
      </c>
      <c r="F120" s="22">
        <f t="shared" si="70"/>
        <v>4.2485749545438073E+54</v>
      </c>
      <c r="G120" s="22">
        <f t="shared" si="70"/>
        <v>4.2485749545438073E+54</v>
      </c>
      <c r="H120" s="22">
        <f t="shared" si="70"/>
        <v>1.8469790584631841E+54</v>
      </c>
      <c r="J120" s="11">
        <f t="shared" si="68"/>
        <v>1.4260761739410412E+55</v>
      </c>
      <c r="K120" s="10">
        <f t="shared" si="66"/>
        <v>0.24545304448199687</v>
      </c>
    </row>
    <row r="121" spans="1:11" x14ac:dyDescent="0.25">
      <c r="B121" s="22">
        <f t="shared" ref="B121:H121" si="71">MMULT($B111:$H111,B$107:B$113)</f>
        <v>1.2080276370124378E+53</v>
      </c>
      <c r="C121" s="22">
        <f t="shared" si="71"/>
        <v>1.4582136239012686E+53</v>
      </c>
      <c r="D121" s="22">
        <f t="shared" si="71"/>
        <v>2.6864605272340042E+53</v>
      </c>
      <c r="E121" s="22">
        <f t="shared" si="71"/>
        <v>1.2080276370124378E+53</v>
      </c>
      <c r="F121" s="22">
        <f t="shared" si="71"/>
        <v>7.1167638997310374E+53</v>
      </c>
      <c r="G121" s="22">
        <f t="shared" si="71"/>
        <v>7.1167638997310374E+53</v>
      </c>
      <c r="H121" s="22">
        <f t="shared" si="71"/>
        <v>3.09386418445368E+53</v>
      </c>
      <c r="J121" s="11">
        <f t="shared" si="68"/>
        <v>2.3888121409075904E+54</v>
      </c>
      <c r="K121" s="10">
        <f t="shared" si="66"/>
        <v>4.1115700787633123E-2</v>
      </c>
    </row>
    <row r="122" spans="1:11" x14ac:dyDescent="0.25">
      <c r="B122" s="22">
        <f t="shared" ref="B122:H122" si="72">MMULT($B112:$H112,B$107:B$113)</f>
        <v>1.2080276370124378E+53</v>
      </c>
      <c r="C122" s="22">
        <f t="shared" si="72"/>
        <v>1.4582136239012686E+53</v>
      </c>
      <c r="D122" s="22">
        <f t="shared" si="72"/>
        <v>2.6864605272340042E+53</v>
      </c>
      <c r="E122" s="22">
        <f t="shared" si="72"/>
        <v>1.2080276370124378E+53</v>
      </c>
      <c r="F122" s="22">
        <f t="shared" si="72"/>
        <v>7.1167638997310374E+53</v>
      </c>
      <c r="G122" s="22">
        <f t="shared" si="72"/>
        <v>7.1167638997310374E+53</v>
      </c>
      <c r="H122" s="22">
        <f t="shared" si="72"/>
        <v>3.09386418445368E+53</v>
      </c>
      <c r="J122" s="11">
        <f t="shared" si="68"/>
        <v>2.3888121409075904E+54</v>
      </c>
      <c r="K122" s="10">
        <f t="shared" si="66"/>
        <v>4.1115700787633123E-2</v>
      </c>
    </row>
    <row r="123" spans="1:11" x14ac:dyDescent="0.25">
      <c r="B123" s="22">
        <f t="shared" ref="B123:H123" si="73">MMULT($B113:$H113,B$107:B$113)</f>
        <v>2.8539068046081617E+53</v>
      </c>
      <c r="C123" s="22">
        <f t="shared" si="73"/>
        <v>3.4449590856349826E+53</v>
      </c>
      <c r="D123" s="22">
        <f t="shared" si="73"/>
        <v>6.3466329279893902E+53</v>
      </c>
      <c r="E123" s="22">
        <f t="shared" si="73"/>
        <v>2.8539068046081617E+53</v>
      </c>
      <c r="F123" s="22">
        <f t="shared" si="73"/>
        <v>1.6813010148064191E+54</v>
      </c>
      <c r="G123" s="22">
        <f t="shared" si="73"/>
        <v>1.6813010148064191E+54</v>
      </c>
      <c r="H123" s="22">
        <f t="shared" si="73"/>
        <v>7.3091043433263178E+53</v>
      </c>
      <c r="J123" s="11">
        <f t="shared" si="68"/>
        <v>5.6434530262295395E+54</v>
      </c>
      <c r="K123" s="10">
        <f t="shared" si="66"/>
        <v>9.7133852454114974E-2</v>
      </c>
    </row>
    <row r="124" spans="1:11" x14ac:dyDescent="0.25">
      <c r="I124" s="21" t="s">
        <v>7</v>
      </c>
      <c r="J124" s="6">
        <f>+SUM(J117:J123)</f>
        <v>5.8099754963342446E+55</v>
      </c>
      <c r="K124" s="6">
        <f>+SUM(K117:K123)</f>
        <v>1</v>
      </c>
    </row>
  </sheetData>
  <mergeCells count="9">
    <mergeCell ref="A22:H22"/>
    <mergeCell ref="A34:H34"/>
    <mergeCell ref="D2:E2"/>
    <mergeCell ref="D3:E3"/>
    <mergeCell ref="D4:E4"/>
    <mergeCell ref="D5:E5"/>
    <mergeCell ref="D6:E6"/>
    <mergeCell ref="D7:E7"/>
    <mergeCell ref="D8:E8"/>
  </mergeCells>
  <conditionalFormatting sqref="F48">
    <cfRule type="cellIs" dxfId="5" priority="2" operator="lessThan">
      <formula>0.1</formula>
    </cfRule>
    <cfRule type="cellIs" dxfId="4" priority="3" operator="lessThan">
      <formula>0.1</formula>
    </cfRule>
  </conditionalFormatting>
  <conditionalFormatting sqref="I12:I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{7F9A4832-8CA7-4964-9972-1EB5ADE68EE7}</x14:id>
        </ext>
      </extLst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9A4832-8CA7-4964-9972-1EB5ADE68E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I12:I19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69F9-AFDB-4A1B-964A-AA72FABDF973}">
  <sheetPr>
    <tabColor rgb="FF00B0F0"/>
  </sheetPr>
  <dimension ref="A2:K21"/>
  <sheetViews>
    <sheetView tabSelected="1" zoomScale="80" zoomScaleNormal="80" workbookViewId="0">
      <selection activeCell="C11" sqref="C11:C14"/>
    </sheetView>
  </sheetViews>
  <sheetFormatPr baseColWidth="10" defaultRowHeight="15" x14ac:dyDescent="0.25"/>
  <cols>
    <col min="1" max="1" width="16.7109375" customWidth="1"/>
    <col min="2" max="5" width="13.7109375" customWidth="1"/>
    <col min="6" max="8" width="11.7109375" customWidth="1"/>
    <col min="9" max="9" width="13.28515625" bestFit="1" customWidth="1"/>
  </cols>
  <sheetData>
    <row r="2" spans="1:11" hidden="1" x14ac:dyDescent="0.25">
      <c r="A2" s="2" t="s">
        <v>46</v>
      </c>
    </row>
    <row r="3" spans="1:11" ht="31.5" hidden="1" x14ac:dyDescent="0.25">
      <c r="C3" s="31" t="s">
        <v>43</v>
      </c>
      <c r="D3" s="31" t="s">
        <v>44</v>
      </c>
      <c r="E3" s="31" t="s">
        <v>42</v>
      </c>
      <c r="F3" s="24" t="s">
        <v>41</v>
      </c>
      <c r="G3" s="24" t="s">
        <v>32</v>
      </c>
    </row>
    <row r="4" spans="1:11" ht="15.75" hidden="1" x14ac:dyDescent="0.25">
      <c r="C4" s="28">
        <v>0.11404183369006748</v>
      </c>
      <c r="D4" s="27">
        <v>0.665698648686876</v>
      </c>
      <c r="E4" s="27">
        <v>0.37139029863155287</v>
      </c>
      <c r="F4" s="27">
        <v>0.23765864350736618</v>
      </c>
      <c r="G4" s="27">
        <v>0.31364042466694636</v>
      </c>
    </row>
    <row r="5" spans="1:11" ht="15.75" hidden="1" x14ac:dyDescent="0.25">
      <c r="C5" s="28">
        <v>0.61434535414007441</v>
      </c>
      <c r="D5" s="27">
        <v>0.17274620560965231</v>
      </c>
      <c r="E5" s="27">
        <v>0.33512112185307102</v>
      </c>
      <c r="F5" s="27">
        <v>0.35260432218729054</v>
      </c>
      <c r="G5" s="27">
        <v>8.7287427098288128E-2</v>
      </c>
    </row>
    <row r="6" spans="1:11" ht="15.75" hidden="1" x14ac:dyDescent="0.25">
      <c r="C6" s="28">
        <v>0.27161281216985822</v>
      </c>
      <c r="D6" s="27">
        <v>0.16155514570347201</v>
      </c>
      <c r="E6" s="27">
        <v>0.2934885795153761</v>
      </c>
      <c r="F6" s="27">
        <v>0.40973703430534353</v>
      </c>
      <c r="G6" s="27">
        <v>0.59907214823476551</v>
      </c>
    </row>
    <row r="7" spans="1:11" ht="15.75" hidden="1" x14ac:dyDescent="0.25">
      <c r="C7" s="29">
        <v>0.15569845173675409</v>
      </c>
      <c r="D7" s="29">
        <v>0.14530279428154469</v>
      </c>
      <c r="E7" s="29">
        <v>0.26061757900272642</v>
      </c>
      <c r="F7" s="29">
        <v>5.060648382143268E-2</v>
      </c>
      <c r="G7" s="29">
        <v>2.0369344754769411E-2</v>
      </c>
    </row>
    <row r="8" spans="1:11" hidden="1" x14ac:dyDescent="0.25"/>
    <row r="9" spans="1:11" x14ac:dyDescent="0.25">
      <c r="A9" s="2" t="s">
        <v>36</v>
      </c>
    </row>
    <row r="10" spans="1:11" ht="31.5" x14ac:dyDescent="0.25">
      <c r="A10" s="24" t="s">
        <v>26</v>
      </c>
      <c r="B10" s="31" t="s">
        <v>45</v>
      </c>
      <c r="C10" s="31" t="s">
        <v>43</v>
      </c>
      <c r="D10" s="31" t="s">
        <v>44</v>
      </c>
      <c r="E10" s="31" t="s">
        <v>42</v>
      </c>
      <c r="F10" s="24" t="s">
        <v>41</v>
      </c>
      <c r="G10" s="24" t="s">
        <v>32</v>
      </c>
      <c r="H10" s="24" t="s">
        <v>33</v>
      </c>
      <c r="I10" s="45"/>
    </row>
    <row r="11" spans="1:11" ht="15.75" x14ac:dyDescent="0.25">
      <c r="A11" s="26">
        <v>1</v>
      </c>
      <c r="B11" s="27">
        <v>0.27203690272735948</v>
      </c>
      <c r="C11" s="28">
        <v>0.13143959094910099</v>
      </c>
      <c r="D11" s="27">
        <v>0.17477950415541782</v>
      </c>
      <c r="E11" s="27">
        <v>0.44280473682256233</v>
      </c>
      <c r="F11" s="27">
        <v>0.29145118352771759</v>
      </c>
      <c r="G11" s="27">
        <v>0.33730586422794545</v>
      </c>
      <c r="H11" s="27">
        <v>0.38053312941798967</v>
      </c>
      <c r="I11" s="45"/>
      <c r="J11" s="1"/>
      <c r="K11" s="1"/>
    </row>
    <row r="12" spans="1:11" ht="15.75" x14ac:dyDescent="0.25">
      <c r="A12" s="26">
        <v>4</v>
      </c>
      <c r="B12" s="27">
        <v>0.38700054908405118</v>
      </c>
      <c r="C12" s="28">
        <v>0.73534262313089471</v>
      </c>
      <c r="D12" s="27">
        <v>0.6088918764313147</v>
      </c>
      <c r="E12" s="27">
        <v>0.3019561086873474</v>
      </c>
      <c r="F12" s="27">
        <v>0.36770797746897943</v>
      </c>
      <c r="G12" s="27">
        <v>0.10218199793250654</v>
      </c>
      <c r="H12" s="27">
        <v>0.32947212005512239</v>
      </c>
      <c r="I12" s="45"/>
      <c r="J12" s="1"/>
      <c r="K12" s="1"/>
    </row>
    <row r="13" spans="1:11" ht="15.75" x14ac:dyDescent="0.25">
      <c r="A13" s="26">
        <v>6</v>
      </c>
      <c r="B13" s="27">
        <v>0.34096254818858929</v>
      </c>
      <c r="C13" s="28">
        <v>0.13321778592000441</v>
      </c>
      <c r="D13" s="27">
        <v>0.21632861941326761</v>
      </c>
      <c r="E13" s="27">
        <v>0.25523915449009027</v>
      </c>
      <c r="F13" s="27">
        <v>0.34084083900330314</v>
      </c>
      <c r="G13" s="27">
        <v>0.56051213783954801</v>
      </c>
      <c r="H13" s="27">
        <v>0.28999475052688795</v>
      </c>
      <c r="I13" s="45"/>
      <c r="J13" s="1"/>
      <c r="K13" s="1"/>
    </row>
    <row r="14" spans="1:11" ht="15.75" x14ac:dyDescent="0.25">
      <c r="A14" s="26" t="s">
        <v>27</v>
      </c>
      <c r="B14" s="29">
        <f>'TRAMO 1'!I12</f>
        <v>0.24545304448199687</v>
      </c>
      <c r="C14" s="29">
        <f>'TRAMO 1'!I13</f>
        <v>0.21277901792571327</v>
      </c>
      <c r="D14" s="29">
        <f>'TRAMO 1'!I14</f>
        <v>0.1169496390809117</v>
      </c>
      <c r="E14" s="29">
        <f>'TRAMO 1'!I15</f>
        <v>0.24545304448199687</v>
      </c>
      <c r="F14" s="29">
        <f>'TRAMO 1'!I16</f>
        <v>4.1115700787633123E-2</v>
      </c>
      <c r="G14" s="29">
        <f>'TRAMO 1'!I17</f>
        <v>4.1115700787633123E-2</v>
      </c>
      <c r="H14" s="29">
        <f>'TRAMO 1'!I18</f>
        <v>9.7133852454114974E-2</v>
      </c>
      <c r="I14" s="32">
        <f>SUM(B14:H14)</f>
        <v>1</v>
      </c>
    </row>
    <row r="15" spans="1:11" ht="15.75" hidden="1" x14ac:dyDescent="0.25">
      <c r="A15" s="25"/>
      <c r="B15" s="25"/>
      <c r="C15" s="25"/>
      <c r="D15" s="25"/>
      <c r="E15" s="25"/>
      <c r="F15" s="25"/>
      <c r="G15" s="25"/>
      <c r="H15" s="25"/>
      <c r="I15" s="25"/>
    </row>
    <row r="16" spans="1:11" ht="15.75" x14ac:dyDescent="0.25">
      <c r="A16" s="25"/>
      <c r="B16" s="25"/>
      <c r="C16" s="25"/>
      <c r="D16" s="25"/>
      <c r="E16" s="25"/>
      <c r="F16" s="25"/>
      <c r="G16" s="25"/>
      <c r="H16" s="25"/>
      <c r="I16" s="25"/>
    </row>
    <row r="17" spans="1:9" ht="31.5" x14ac:dyDescent="0.25">
      <c r="A17" s="24" t="s">
        <v>26</v>
      </c>
      <c r="B17" s="31" t="s">
        <v>45</v>
      </c>
      <c r="C17" s="31" t="s">
        <v>43</v>
      </c>
      <c r="D17" s="31" t="s">
        <v>44</v>
      </c>
      <c r="E17" s="31" t="s">
        <v>42</v>
      </c>
      <c r="F17" s="24" t="s">
        <v>41</v>
      </c>
      <c r="G17" s="24" t="s">
        <v>32</v>
      </c>
      <c r="H17" s="24" t="s">
        <v>33</v>
      </c>
      <c r="I17" s="24" t="s">
        <v>28</v>
      </c>
    </row>
    <row r="18" spans="1:9" ht="15.75" x14ac:dyDescent="0.25">
      <c r="A18" s="26">
        <v>1</v>
      </c>
      <c r="B18" s="27">
        <f>+B11*B$14</f>
        <v>6.6772285985883223E-2</v>
      </c>
      <c r="C18" s="27">
        <f t="shared" ref="B18:G20" si="0">+C11*C$14</f>
        <v>2.7967587078707178E-2</v>
      </c>
      <c r="D18" s="27">
        <f>+D11*D$14</f>
        <v>2.0440399929716822E-2</v>
      </c>
      <c r="E18" s="27">
        <f t="shared" ref="E18" si="1">+E11*E$14</f>
        <v>0.1086877707641473</v>
      </c>
      <c r="F18" s="27">
        <f t="shared" si="0"/>
        <v>1.1983219656127184E-2</v>
      </c>
      <c r="G18" s="27">
        <f t="shared" si="0"/>
        <v>1.3868566987510208E-2</v>
      </c>
      <c r="H18" s="27">
        <f>+H11*H$14</f>
        <v>3.6962648846789646E-2</v>
      </c>
      <c r="I18" s="35">
        <f>+SUM(B18:H18)</f>
        <v>0.28668247924888157</v>
      </c>
    </row>
    <row r="19" spans="1:9" ht="15.75" x14ac:dyDescent="0.25">
      <c r="A19" s="26">
        <v>4</v>
      </c>
      <c r="B19" s="27">
        <f t="shared" si="0"/>
        <v>9.4990462988884833E-2</v>
      </c>
      <c r="C19" s="27">
        <f t="shared" si="0"/>
        <v>0.15646548118870968</v>
      </c>
      <c r="D19" s="27">
        <f t="shared" ref="D19" si="2">+D12*D$14</f>
        <v>7.1209685187941338E-2</v>
      </c>
      <c r="E19" s="27">
        <f t="shared" ref="E19" si="3">+E12*E$14</f>
        <v>7.4116046177246167E-2</v>
      </c>
      <c r="F19" s="27">
        <f>+F12*F$14</f>
        <v>1.5118571178840301E-2</v>
      </c>
      <c r="G19" s="38">
        <f t="shared" si="0"/>
        <v>4.201284452875485E-3</v>
      </c>
      <c r="H19" s="27">
        <f>+H12*H$14</f>
        <v>3.2002896297178715E-2</v>
      </c>
      <c r="I19" s="35">
        <f t="shared" ref="I19" si="4">+SUM(B19:H19)</f>
        <v>0.44810442747167656</v>
      </c>
    </row>
    <row r="20" spans="1:9" ht="15.75" x14ac:dyDescent="0.25">
      <c r="A20" s="26">
        <v>6</v>
      </c>
      <c r="B20" s="27">
        <f>+B13*B$14</f>
        <v>8.3690295507228812E-2</v>
      </c>
      <c r="C20" s="27">
        <f t="shared" si="0"/>
        <v>2.8345949658296451E-2</v>
      </c>
      <c r="D20" s="27">
        <f t="shared" ref="D20" si="5">+D13*D$14</f>
        <v>2.5299553963253556E-2</v>
      </c>
      <c r="E20" s="27">
        <f t="shared" ref="E20" si="6">+E13*E$14</f>
        <v>6.2649227540603397E-2</v>
      </c>
      <c r="F20" s="27">
        <f t="shared" si="0"/>
        <v>1.4013909952665646E-2</v>
      </c>
      <c r="G20" s="27">
        <f t="shared" si="0"/>
        <v>2.3045849347247429E-2</v>
      </c>
      <c r="H20" s="27">
        <f>+H13*H$14</f>
        <v>2.8168307310146613E-2</v>
      </c>
      <c r="I20" s="35">
        <f>+SUM(B20:H20)</f>
        <v>0.26521309327944192</v>
      </c>
    </row>
    <row r="21" spans="1:9" ht="15.75" x14ac:dyDescent="0.25">
      <c r="A21" s="36"/>
      <c r="B21" s="37"/>
      <c r="C21" s="37"/>
      <c r="D21" s="37"/>
      <c r="E21" s="37"/>
      <c r="F21" s="37"/>
      <c r="G21" s="37"/>
      <c r="H21" s="36"/>
      <c r="I21" s="29">
        <f>+SUM(I18:I20)</f>
        <v>1</v>
      </c>
    </row>
  </sheetData>
  <mergeCells count="1">
    <mergeCell ref="I10:I13"/>
  </mergeCells>
  <conditionalFormatting sqref="B11:H13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{5A648A2A-00D0-4F35-8E40-E2F23313365D}</x14:id>
        </ext>
      </extLst>
    </cfRule>
  </conditionalFormatting>
  <conditionalFormatting sqref="I18:I21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{3B4048B7-A6C0-4040-A461-DD48A0A54CB0}</x14:id>
        </ext>
      </extLst>
    </cfRule>
  </conditionalFormatting>
  <conditionalFormatting sqref="B14:I14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{64274918-878F-42CA-B24B-76AA0790ED36}</x14:id>
        </ext>
      </extLst>
    </cfRule>
  </conditionalFormatting>
  <conditionalFormatting sqref="C4:C6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{FECFF956-0D08-4F7E-949B-FAC41FE1CCE0}</x14:id>
        </ext>
      </extLst>
    </cfRule>
  </conditionalFormatting>
  <conditionalFormatting sqref="C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{F33A65BF-6C42-4730-BEA0-1AEE77A25616}</x14:id>
        </ext>
      </extLst>
    </cfRule>
  </conditionalFormatting>
  <conditionalFormatting sqref="D4:D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{5A439B1E-458E-422A-9291-DE48F4CE2A43}</x14:id>
        </ext>
      </extLst>
    </cfRule>
  </conditionalFormatting>
  <conditionalFormatting sqref="D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{8F41BC1A-5095-43D0-A0F1-69E2335D0B27}</x14:id>
        </ext>
      </extLst>
    </cfRule>
  </conditionalFormatting>
  <conditionalFormatting sqref="E4:E6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{D85E24E8-496F-46EF-9080-34511319FF67}</x14:id>
        </ext>
      </extLst>
    </cfRule>
  </conditionalFormatting>
  <conditionalFormatting sqref="E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{9BEEFAB0-584B-447C-8B50-1E415F7120D1}</x14:id>
        </ext>
      </extLst>
    </cfRule>
  </conditionalFormatting>
  <conditionalFormatting sqref="F4:F6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{9DF297E8-11C1-41B6-B052-09CC67D6292E}</x14:id>
        </ext>
      </extLst>
    </cfRule>
  </conditionalFormatting>
  <conditionalFormatting sqref="F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{FBD960B6-3ECB-4E68-950E-34A7EBF008EB}</x14:id>
        </ext>
      </extLst>
    </cfRule>
  </conditionalFormatting>
  <conditionalFormatting sqref="G4:G6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{E0702635-EFA9-4013-9B12-835B2DEBA7C1}</x14:id>
        </ext>
      </extLst>
    </cfRule>
  </conditionalFormatting>
  <conditionalFormatting sqref="G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{A2D43AF5-9BA4-473B-9C3A-329709ACC474}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648A2A-00D0-4F35-8E40-E2F23313365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B11:H13</xm:sqref>
        </x14:conditionalFormatting>
        <x14:conditionalFormatting xmlns:xm="http://schemas.microsoft.com/office/excel/2006/main">
          <x14:cfRule type="dataBar" id="{3B4048B7-A6C0-4040-A461-DD48A0A54C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I18:I21</xm:sqref>
        </x14:conditionalFormatting>
        <x14:conditionalFormatting xmlns:xm="http://schemas.microsoft.com/office/excel/2006/main">
          <x14:cfRule type="dataBar" id="{64274918-878F-42CA-B24B-76AA0790ED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B14:I14</xm:sqref>
        </x14:conditionalFormatting>
        <x14:conditionalFormatting xmlns:xm="http://schemas.microsoft.com/office/excel/2006/main">
          <x14:cfRule type="dataBar" id="{FECFF956-0D08-4F7E-949B-FAC41FE1CCE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C4:C6</xm:sqref>
        </x14:conditionalFormatting>
        <x14:conditionalFormatting xmlns:xm="http://schemas.microsoft.com/office/excel/2006/main">
          <x14:cfRule type="dataBar" id="{F33A65BF-6C42-4730-BEA0-1AEE77A256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</xm:sqref>
        </x14:conditionalFormatting>
        <x14:conditionalFormatting xmlns:xm="http://schemas.microsoft.com/office/excel/2006/main">
          <x14:cfRule type="dataBar" id="{5A439B1E-458E-422A-9291-DE48F4CE2A4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D4:D6</xm:sqref>
        </x14:conditionalFormatting>
        <x14:conditionalFormatting xmlns:xm="http://schemas.microsoft.com/office/excel/2006/main">
          <x14:cfRule type="dataBar" id="{8F41BC1A-5095-43D0-A0F1-69E2335D0B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D85E24E8-496F-46EF-9080-34511319FF6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E4:E6</xm:sqref>
        </x14:conditionalFormatting>
        <x14:conditionalFormatting xmlns:xm="http://schemas.microsoft.com/office/excel/2006/main">
          <x14:cfRule type="dataBar" id="{9BEEFAB0-584B-447C-8B50-1E415F7120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9DF297E8-11C1-41B6-B052-09CC67D6292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F4:F6</xm:sqref>
        </x14:conditionalFormatting>
        <x14:conditionalFormatting xmlns:xm="http://schemas.microsoft.com/office/excel/2006/main">
          <x14:cfRule type="dataBar" id="{FBD960B6-3ECB-4E68-950E-34A7EBF008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</xm:sqref>
        </x14:conditionalFormatting>
        <x14:conditionalFormatting xmlns:xm="http://schemas.microsoft.com/office/excel/2006/main">
          <x14:cfRule type="dataBar" id="{E0702635-EFA9-4013-9B12-835B2DEBA7C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G4:G6</xm:sqref>
        </x14:conditionalFormatting>
        <x14:conditionalFormatting xmlns:xm="http://schemas.microsoft.com/office/excel/2006/main">
          <x14:cfRule type="dataBar" id="{A2D43AF5-9BA4-473B-9C3A-329709ACC4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TRAMO 1</vt:lpstr>
      <vt:lpstr>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Manuel G</cp:lastModifiedBy>
  <dcterms:created xsi:type="dcterms:W3CDTF">2021-03-05T02:43:54Z</dcterms:created>
  <dcterms:modified xsi:type="dcterms:W3CDTF">2021-06-19T15:31:51Z</dcterms:modified>
</cp:coreProperties>
</file>