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E:\IDU\2021-325\Informes\Ley de transparencia\"/>
    </mc:Choice>
  </mc:AlternateContent>
  <xr:revisionPtr revIDLastSave="0" documentId="13_ncr:1_{21E2BD2B-B94F-42D7-B9FF-215435848D2F}" xr6:coauthVersionLast="47" xr6:coauthVersionMax="47" xr10:uidLastSave="{00000000-0000-0000-0000-000000000000}"/>
  <bookViews>
    <workbookView xWindow="-108" yWindow="-108" windowWidth="23256" windowHeight="13176" xr2:uid="{00000000-000D-0000-FFFF-FFFF0000000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3" r:id="rId10"/>
    <sheet name="ADJ OCTUBRE" sheetId="14" r:id="rId11"/>
    <sheet name="ADJ NOVIEMBRE" sheetId="15"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2" i="4" l="1"/>
  <c r="G81" i="4"/>
  <c r="D48" i="15"/>
  <c r="D46" i="15"/>
  <c r="G8" i="15"/>
  <c r="G9" i="15"/>
  <c r="G12" i="15"/>
  <c r="G13" i="15"/>
  <c r="G15" i="15"/>
  <c r="G17" i="15"/>
  <c r="G18" i="15"/>
  <c r="G24" i="15"/>
  <c r="G35" i="15"/>
  <c r="G36" i="15"/>
  <c r="G43" i="15"/>
  <c r="G116" i="4" l="1"/>
  <c r="G109" i="4"/>
  <c r="G108" i="4"/>
  <c r="G97" i="4"/>
  <c r="G91" i="4"/>
  <c r="G90" i="4"/>
  <c r="G88" i="4"/>
  <c r="G86" i="4"/>
  <c r="G85" i="4"/>
  <c r="G82" i="4"/>
  <c r="G80" i="4"/>
  <c r="G74" i="4"/>
  <c r="D25" i="14"/>
  <c r="G19" i="14"/>
  <c r="G13" i="14"/>
  <c r="D23" i="14"/>
  <c r="D21" i="13"/>
  <c r="D19" i="13"/>
  <c r="D16" i="12" l="1"/>
  <c r="D14" i="12"/>
  <c r="D24" i="11"/>
  <c r="D22" i="11"/>
  <c r="G14" i="10"/>
  <c r="D22" i="10" s="1"/>
  <c r="G44" i="4"/>
  <c r="D20" i="10"/>
  <c r="D19" i="9"/>
  <c r="D17" i="9"/>
  <c r="D26" i="8" l="1"/>
  <c r="D24" i="8"/>
  <c r="D15" i="6"/>
  <c r="D22" i="7" l="1"/>
  <c r="D20" i="7"/>
  <c r="D13" i="6" l="1"/>
  <c r="D12" i="5" l="1"/>
  <c r="D14" i="5"/>
  <c r="D120" i="4" l="1"/>
</calcChain>
</file>

<file path=xl/sharedStrings.xml><?xml version="1.0" encoding="utf-8"?>
<sst xmlns="http://schemas.openxmlformats.org/spreadsheetml/2006/main" count="826" uniqueCount="360">
  <si>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</si>
  <si>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</si>
  <si>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</si>
  <si>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</si>
  <si>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</si>
  <si>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</si>
  <si>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</si>
  <si>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</si>
  <si>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</si>
  <si>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</si>
  <si>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</si>
  <si>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</si>
  <si>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PROCESOS DE SELECCIÓN ADJUDICADOS FEBRERO</t>
  </si>
  <si>
    <t>PROCESOS DE SELECCIÓN ADJUDICADOS MARZO</t>
  </si>
  <si>
    <t>AÑO 2021</t>
  </si>
  <si>
    <t>IDU-CMA-SGDU-041-2020</t>
  </si>
  <si>
    <t xml:space="preserve">ESTUDIOS Y DISEÑOS PARA LA CONEXIÓN DE LA ALAMEDA EL PORVENIR CON AV. TERREROS – BICIPUENTE SOBRE LA QUEBRADA TIBANICA, SOACHA, BOGOTÁ </t>
  </si>
  <si>
    <t>CONSORCIO CONSULTORES SXXI (ARQUITECTURA Y URBANISMO SXXI S.A.S.; HACER DE COLOMBIA LTDA)</t>
  </si>
  <si>
    <t>IDU-LP-DTC-027-2020</t>
  </si>
  <si>
    <t>EJECUCIÓN DE LAS ACTIVIDADES NECESARIAS PARA LA FINALIZACIÓN DE LA CONSTRUCCIÓN DE LAS OBRAS DE ESPACIO PÚBLICO GRUPO 1 EN BOGOTÁ D.C.</t>
  </si>
  <si>
    <t>CONSORCIO ESPACIO PUBLICO GAMA (GAMA INGENIEROS ARQUITECTOS S.A.S,  JOSE GUILLERMO GALAN GOMEZ)</t>
  </si>
  <si>
    <t>IDU-CMA-DTC-045-2020</t>
  </si>
  <si>
    <t>INTERVENTORÍA INTEGRAL PARA LA EJECUCIÓN DE LAS ACTIVIDADES NECESARIAS PARA LA FINALIZACIÓN DE LA CONSTRUCCIÓN DE LAS OBRAS DE ESPACIO PÚBLICO GRUPO 1 EN BOGOTÁ D.C.</t>
  </si>
  <si>
    <t>MAB DE INGENIERÍA DE VALOR S.A.</t>
  </si>
  <si>
    <t>IDU-LP-SGDU-016-2020</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</si>
  <si>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t>
  </si>
  <si>
    <t>CONSORCIO F&amp;H 2021 (FAISMON S.A.S.; HACE INGENIEROS S.A.S.)</t>
  </si>
  <si>
    <t>IDU-MC10%-DTAF-001-2021</t>
  </si>
  <si>
    <t>RENOVAR EL SOPORTE Y LA GARANTÍA DEL SOFTWARE DE CONTROL DE IMPRESIÓN NDDPRINT DEL IDU</t>
  </si>
  <si>
    <t>SUMIMAS SAS</t>
  </si>
  <si>
    <t>IDU-MC10%-SGGC-003-2021</t>
  </si>
  <si>
    <t>CONTRATAR LOS SERVICIOS PARA REALIZAR ESTUDIOS DE SEGURIDAD Y CONFIABILIDAD A TRAVÉS DE LA APLICACIÓN DE PRUEBAS DE POLIGRAFÍA A LOS FUNCIONARIOS Y COLABORADORES DEL INSTITUTO DE DESARROLLO URBANO, PARA SALVAGUARDAR LOS BIENES DE LA ENTIDAD EN DESARROLLO DEL SUBSISTEMA DE GESTIÓN ANTISOBORNO</t>
  </si>
  <si>
    <t xml:space="preserve">PROCESOS INTEGRALES VISITAR S.A.S </t>
  </si>
  <si>
    <t>IDU-MC10%-DTAF-002-2021</t>
  </si>
  <si>
    <t>PRESTAR EL SERVICIO DE MANTENIMIENTO PREVENTIVO Y CORRECTIVO, CON SUMINISTRO DE REPUESTOS, DE LOS SISTEMAS BIOMÉTRICOS MARCA SUPREMA, REFERENCIA “BEWM-OC BIOENTRY W” DE CONTROL DE ACCESO EN LAS SEDES DEL IDU</t>
  </si>
  <si>
    <t xml:space="preserve">SAUTECH LTDA </t>
  </si>
  <si>
    <t>IDU-CMA-SGDU-005-2021</t>
  </si>
  <si>
    <t>INTERVENTORÍA INTEGRAL A LOS ESTUDIOS Y DISEÑOS PARA LA CONEXIÓN DE LA ALAMEDA EL PORVENIR CON AV. TERREROS – BICIPUENTE SOBRE LA QUEBRADA TIBANICA, SOACHA, BOGOTÁ</t>
  </si>
  <si>
    <t>CONSORCIO DISEÑO BICIPUENTE 2021 (PROES INGENIERIA S.A.S.; CELQO S.A.S.)</t>
  </si>
  <si>
    <t>IDU-CMA-SGDU-006-2021</t>
  </si>
  <si>
    <t>ESTUDIOS Y DISEÑOS PARA LA ACTUALIZACIÓN SÍSMICA, REFORZAMIENTO ESTRUCTURAL, REHABILITACIÓN Y MANTENIMIENTO DEL PUENTE PEATONAL ATIRANTADO LOCALIZADO EN LA CALLE 174 POR AV. PASEO DE LOS LIBERTADORES, EN BOGOTÁ D.C.</t>
  </si>
  <si>
    <t>CONSORCIO PUENTES IDU (JAM INGENIERIA Y MEDIO AMBIENTE SAS; IV INGENIEROS CONSULTORES SUCURSAL COLOMBIA S.A.)</t>
  </si>
  <si>
    <t>IDU-SASI-DTAF-001-2021</t>
  </si>
  <si>
    <t>CONTRATAR EL FORTALECIMIENTO, RENOVACIÓN DE LICENCIAMIENTO Y SOPORTE DE LA PLATAFORMA DEL TIPO NEXT GENERATION - SECURITY INFORMATION AND EVENT MANAGER (SIEM)</t>
  </si>
  <si>
    <t>WEXLER S.A.S.</t>
  </si>
  <si>
    <t>IDU-CMA-SGDU-007-2021</t>
  </si>
  <si>
    <t>INTERVENTORÍA INTEGRAL A LOS ESTUDIOS Y DISEÑOS PARA LA ACTUALIZACIÓN SÍSMICA, REFORZAMIENTO ESTRUCTURAL, REHABILITACIÓN Y MANTENIMIENTO DEL PUENTE PEATONAL ATIRANTADO LOCALIZADO EN LA CALLE 174 POR AV. PASEO DE LOS LIBERTADORES, EN BOGOTÁ D.C.</t>
  </si>
  <si>
    <t>MAB INGENIERIA DE VALOR S.A.</t>
  </si>
  <si>
    <t>PROCESOS DE SELECCIÓN ADJUDICADOS ABRIL</t>
  </si>
  <si>
    <t>IDU-SAMC-DTAF-002-2021</t>
  </si>
  <si>
    <t>CONTRATAR LOS SERVICIOS DE MANTENIMIENTO Y PERSONALIZACIÓN PARA LOS SISTEMAS DE INFORMACIÓN IMPLEMENTADOS EN PLATAFORMA DELPHI, JAVA Y PHP, DE ACUERDO CON LAS ESPECIFICACIONES TÉCNICAS SEÑALADAS</t>
  </si>
  <si>
    <t>IDU-CMA-SGDU-001-2021</t>
  </si>
  <si>
    <t xml:space="preserve">INTERVENTORÍA TÉCNICA,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t>
  </si>
  <si>
    <t>IDU-SAMC-DTAF-003-2021</t>
  </si>
  <si>
    <t>SERVICIOS DE ORGANIZACIÓN, ADMINISTRACIÓN, EJECUCIÓN Y DEMÁS ACCIONES NECESARIAS PARA LA REALIZACIÓN DE EVENTOS Y REUNIONES QUE REQUIERA EL IDU.</t>
  </si>
  <si>
    <t>IDU-SASI-DTAF-003-2021</t>
  </si>
  <si>
    <t>RENOVAR EL SOPORTE Y LA GARANTÍA DEL SOFTWARE ESPECIALIZADO VARONIS</t>
  </si>
  <si>
    <t>IDU-MC10%-DTAF-005-2021</t>
  </si>
  <si>
    <t>PRESTAR EL SERVICIO DE MANTENIMIENTO AL CABLEADO ESTRUCTURADO DE LAS INSTALACIONES DEL INSTITUTO DE DESARROLLO URBANO - IDU</t>
  </si>
  <si>
    <t>IDU-SASI-DTAF-002-2021</t>
  </si>
  <si>
    <t>PRESTAR LOS SERVICIOS DE SOPORTE TÉCNICO ESPECIALIZADO DE LOS PRODUCTOS ORACLE INSTALADOS ACTUALMENTE EN EL INSTITUTO DE DESARROLLO URBANO – IDU</t>
  </si>
  <si>
    <t>IDU-SAMC-DTC-001-2021</t>
  </si>
  <si>
    <t>CONSTRUCCIÓN DE LAS OBRAS DE RECUPERACIÓN, ESTABILIZACIÓN Y OBRAS COMPLEMENTARIAS POR LA PÉRDIDA DE LA BANCA EN EL KM 4+350 CARRERA 15 ESTE CON CALLE 80 SUR DE LA AVENIDA CIRCUNVALAR DE ORIENTE, EN LA LOCALIDAD DE USME, EN BOGOTÁ, D.C</t>
  </si>
  <si>
    <t>IDU-CMA-SGDU-008-2021</t>
  </si>
  <si>
    <t xml:space="preserve">ANALIZAR SI LOS DISEÑOS DE LAS ESTACIONES DE LA EXTENSIÓN DE LA TRONCAL CARACAS (DANUBIO Y MOLINOS) CUMPLEN CON UNA NORMA DE SEGURIDAD HUMANA Y PROTECCIÓN CONTRA INCENDIOS L&amp;FS INTERNACIONALMENTE ACEPTADA Y REALIZAR UNA EVALUACIÓN BASADA EN RIESGOS PARA LAS ESTACIONES CONSTRUIDAS EN EL SISTEMA TRANSMICABLE </t>
  </si>
  <si>
    <t>IDU-CMA-SGDU-050-2020</t>
  </si>
  <si>
    <t>ELABORACIÓN DE LOS ESTUDIOS Y DISEÑOS, PARA EL CORREDOR VERDE DE LA CARRERA 7 DESDE LA CALLE 26 HASTA LA CALLE 32, RAMAL DE LA CARRERA 6 DESDE LA CARRERA 7 HASTA LA CALLE 27 Y ACTUALIZACIÓN, COMPLEMENTACIÓN Y AJUSTES DE LOS ESTUDIOS Y DISEÑOS EXISTENTES DE LA CONEXIÓN OPERACIONAL CALLE 26 Y DEMÁS OBRAS COMPLEMENTARIAS, EN BOGOTÁ D.C.</t>
  </si>
  <si>
    <t>IDU-CMA-SGDU-048-2020</t>
  </si>
  <si>
    <t>ACTUALIZACIÓN, COMPLEMENTACIÓN, AJUSTES DE LOS ESTUDIOS Y DISEÑOS EXISTENTES, Y/O ELABORACIÓN DE LOS ESTUDIOS Y DISEÑOS, PARA EL CORREDOR VERDE DE LA CARRERA 7 DESDE LA CALLE 32 HASTA LA CALLE 93A, RAMAL DE LA CALLE 72 ENTRE CARRERA 7 Y CARRERA 13 Y DEMÁS OBRAS COMPLEMENTARIAS, EN BOGOTÁ D.C.</t>
  </si>
  <si>
    <t>IDU-CMA-SGDU-049-2020</t>
  </si>
  <si>
    <t>ACTUALIZACIÓN, COMPLEMENTACIÓN, AJUSTES DE LOS ESTUDIOS Y DISEÑOS EXISTENTES, Y/O ELABORACIÓN DE LOS ESTUDIOS Y DISEÑOS, PARA EL CORREDOR VERDE DE LA CARRERA 7 DESDE LA CALLE 93A HASTA LA CALLE 200, PATIO PORTAL CALLE 200, CONEXIONES OPERACIONALES CALLE 100, CALLE 170 Y DEMÁS OBRAS COMPLEMENTARIAS, EN BOGOTÁ D.C.</t>
  </si>
  <si>
    <t>IDU-SAMC-DTAF-004-2021</t>
  </si>
  <si>
    <t>PRESTAR EL SERVICIO DE PRUEBAS DE HACKING ÉTICO A LA INFRAESTRUCTURA TECNOLÓGICA, Y DE INGENIERÍA SOCIAL AL PERSONAL DEL INSTITUTO DE DESARROLLO URBANO - IDU</t>
  </si>
  <si>
    <t>IDU-MC10%-DTAF-006-2021</t>
  </si>
  <si>
    <t xml:space="preserve">PRESTAR EL SERVICIO DE MANTENIMIENTO PREVENTIVO Y CORRECTIVO DE UPS´s CON SUMINISTRO DE INSUMOS Y/O PARTES </t>
  </si>
  <si>
    <t xml:space="preserve">TODOSISTEMAS SOLUCIONES DE TECNOLOGIA DE INFORMACION SAS </t>
  </si>
  <si>
    <t>CONSORCIO DEMOLICIÓN INGENIEROS (BALER INGENIERÍA SAS; CLEMENTE ALFREDO BUITRAGO AMARILLO)</t>
  </si>
  <si>
    <t>UT A&amp;E 2021 (ESPECIALISTAS EN EVENTOS S.A.S; EXCURSIONES AMISTAD S.A.S. Y/O ADESCUBRIR TRAVEL &amp; ADVENTURE S.A.S)</t>
  </si>
  <si>
    <t>GLOBAL TECHNOLOGY SERVICES GTS S.A.</t>
  </si>
  <si>
    <t>COMERCIALIZADORA SOLUCIONES INTELIGENTES SAS</t>
  </si>
  <si>
    <t>UNION TEMPORAL SOPORTE ESPECIALIZADO 2021  (DB SYSTEM S.A.S; NEPHIX SOLUCIONES INTEGRALES)</t>
  </si>
  <si>
    <t>URIBE ARQUITECTOS CONSTRUCTORES UAC S.A.S.</t>
  </si>
  <si>
    <t>AGNIS S.A.S.</t>
  </si>
  <si>
    <t>CONSORCIO CORREDOR VERDE SEPTIMA (SEG GEOTECNIA Y CONTROL DE CALIDAD S.A.S.; SERINCO COLOMBIA; PEYCO COLOMBIA)</t>
  </si>
  <si>
    <t>CONSORCIO CORREDOR VIAL VP (VELNEC S.A.;  PROGIN COLOMBIA)</t>
  </si>
  <si>
    <t>CONSORCIO CPS-GOC 2021 (CPS INFRAESTRUCTURAS MOVILIDAD Y MEDIOAMBIENTE SL SUCURSAL COLOMBIA; GOC INGENIERIA SAS)</t>
  </si>
  <si>
    <t>ALINA TECH SAS</t>
  </si>
  <si>
    <t>SUBE INGENIERÍA S.A.S.</t>
  </si>
  <si>
    <t>PROCESOS DE SELECCIÓN ADJUDICADOS MAYO</t>
  </si>
  <si>
    <t>IDU-CMA-SGDU-010-2021</t>
  </si>
  <si>
    <t>ESTIMACIÓN DE DEMANDA POTENCIAL DEL TRANSPORTE Y EL RECAUDO ESPERADO PARA LOS DIFERENTES PROYECTOS DEL BORDE OCCIDENTAL Y SABANA DE OCCIDENTE</t>
  </si>
  <si>
    <t>STEER DAVIES &amp; GLEAVE LIMITED SUCURSAL COLOMBIA</t>
  </si>
  <si>
    <t>IDU-MC10%-DTAF-007-2021</t>
  </si>
  <si>
    <t>SUMINISTRAR A PRECIOS UNITARIOS FIJOS Y A MONTO AGOTABLE MATERIALES PARA ADECUACIONES Y/O EL MANTENIMIENTO LOCATIVO DE LAS SEDES DONDE FUNCIONA EL INSTITUTO DE DESARROLLO URBANO – IDU</t>
  </si>
  <si>
    <t>COMERCIALIZADORA ELECTROCON SAS.</t>
  </si>
  <si>
    <t>IDU-MC10%-DTAF-009-2021</t>
  </si>
  <si>
    <t>PRESTAR LOS SERVICIOS DE SOPORTE Y ACTUALIZACIÓN DEL SOFTWARE MEGA-HOPEX DE REPOSITORIO PARA LA ARQUITECTURA EMPRESARIAL DEL INSTITUTO</t>
  </si>
  <si>
    <t>GROW DATA SAS.</t>
  </si>
  <si>
    <t>IDU-MC10%-SGGC-004-2021</t>
  </si>
  <si>
    <t>SERVICIO DE MONITOREO DE LA INFORMACIÓN QUE SE PUBLICA EN LOS DIFERENTES MEDIOS DE COMUNICACIÓN, RELACIONADA CON LA ENTIDAD Y EN GENERAL DEL SECTOR MOVILIDAD-ADMINISTRACIÓN DISTRITAL</t>
  </si>
  <si>
    <t>GLOBALNEWS GROUP COLOMBIA SAS</t>
  </si>
  <si>
    <t>IDU-CMA-DTC-009-2021</t>
  </si>
  <si>
    <t>INTERVENTORÍA INTEGRAL A LA CONSTRUCCIÓN DE LAS OBRAS DE RECUPERACIÓN, ESTABILIZACIÓN Y OBRAS COMPLEMENTARIAS POR LA PÉRDIDA DE LA BANCA EN EL KM 4+350 CARRERA 15 ESTE CON CALLE 80 SUR DE LA AVENIDA CIRCUNVALAR DE ORIENTE, EN LA LOCALIDAD DE USME, EN BOGOTÁ, D.C.</t>
  </si>
  <si>
    <t>ORGANIZACION VICAN S.A.S.</t>
  </si>
  <si>
    <t>IDU-SASI-DTAF-005-2021</t>
  </si>
  <si>
    <t>ADQUISICIÓN, INSTALACIÓN Y CONFIGURACIÓN DE UNA SOLUCIÓN TECNOLÓGICA PARA LA DETECCIÓN Y RESPUESTA A AMENAZAS MEDIANTE LA AUTOMATIZACIÓN DE LAS TAREAS RUTINARIAS DE SEGURIDAD – SOAR</t>
  </si>
  <si>
    <t>WEXLER SAS</t>
  </si>
  <si>
    <t>IDU-SASI-DTAF-006-2021</t>
  </si>
  <si>
    <t>ADQUIRIR LA AMPLIACIÓN DEL ENTORNO DE ALMACENAMIENTO DIGITAL ESCALABLE DE INFORMACIÓN SAN / NAS</t>
  </si>
  <si>
    <t>IDU-LP-SGDU-001-2021</t>
  </si>
  <si>
    <t>DEMOLICIÓN, LIMPIEZA, CERRAMIENTO Y MANTENIMIENTO DE PREDIOS ADQUIRIDOS POR EL INSTITUTO DE DESARROLLO URBANO – IDU, PARA LA EJECUCIÓN DE LAS TRONCALES ALIMENTADORAS AVENIDA 68 Y AVENIDA CIUDAD DE CALI, EN BOGOTÁ D.C.</t>
  </si>
  <si>
    <t>CONSORCIO INFRADEMOL TRONCALES (YAMILL MONTENEGRO CALDERÓN; INFRAESTRUCTURA NACIONAL LTDA)</t>
  </si>
  <si>
    <t>IDU-MC10%-DTAF-011-2021</t>
  </si>
  <si>
    <t>ADQUIRIR A PRECIOS UNITARIOS Y A MONTO AGOTABLE CHALECOS PARA LA IDENTIFICACIÓN DEL PERSONAL QUE DESEMPEÑA ACTIVIDADES DE COORDINADORES DE EVACUACIÓN, COMITÉ COPASST, CONDUCTORES Y PERSONAL DE MANTENIMIENTO DEL INSTITUTO DE DESARROLLO URBANO - IDU</t>
  </si>
  <si>
    <t>FEC Suministros y Servicios SAS</t>
  </si>
  <si>
    <t>IDU-CMA-SGDU-014-2021</t>
  </si>
  <si>
    <t>INTERVENTORIA INTEGRAL A LA ACTUALIZACIÓN, COMPLEMENTACIÓN, AJUSTES DE LOS ESTUDIOS Y DISEÑOS EXISTENTES, Y/O ELABORACIÓN DE LOS ESTUDIOS Y DISEÑOS, PARA EL CORREDOR VERDE DE LA CARRERA 7 DESDE LA CALLE 32 HASTA LA CALLE 93A, RAMAL DE LA CALLE 72 ENTRE CARRERA 7 Y CARRERA 13 Y DEMÁS OBRAS COMPLEMENTARIAS, EN BOGOTÁ D.C.</t>
  </si>
  <si>
    <t>CONSORCIO CORREDOR VERDE AID (ALEPH INGENIERÍA Y CONSULTORÍA SAS; INGENIEROS CONSULTORES S.A.-INCOL S.A.; DPC INGENIEROS SAS)</t>
  </si>
  <si>
    <t>IDU-CMA-SGDU-015-2021</t>
  </si>
  <si>
    <t>INTERVENTORÍA INTEGRAL A LA ACTUALIZACIÓN, COMPLEMENTACIÓN, AJUSTES DE LOS ESTUDIOS Y DISEÑOS EXISTENTES, Y/O ELABORACIÓN DE LOS ESTUDIOS Y DISEÑOS, PARA EL CORREDOR VERDE DE LA CARRERA 7 DESDE LA CALLE 93A HASTA LA CALLE 200, PATIO PORTAL CALLE 200, CONEXIONES OPERACIONALES CALLE 100, CALLE 170 Y DEMÁS OBRAS COMPLEMENTARIAS, EN BOGOTÁ D.C.</t>
  </si>
  <si>
    <t>CONSORCIO PROYECTOS AIRCPT 2021 (COMPAÑIA DE PROYECTOS TECNICOS CPT S.A.; AIRTIFICIAL INTELLIGENCE STRUCTURES SA SUCURSAL EN COLOMBIA)</t>
  </si>
  <si>
    <t>IDU-CMA-SGDU-013-2021</t>
  </si>
  <si>
    <t xml:space="preserve">INTERVENTORIA INTEGRAL A LA ELABORACIÓN DE LOS ESTUDIOS Y DISEÑOS, PARA EL CORREDOR VERDE DE LA CARRERA 7 DESDE LA CALLE 26 HASTA LA CALLE 32, RAMAL DE LA CARRERA 6 DESDE LA CARRERA 7 HASTA LA CALLE 27 Y ACTUALIZACIÓN, COMPLEMENTACIÓN Y AJUSTES DE LOS ESTUDIOS Y DISEÑOS EXISTENTES DE LA CONEXIÓN OPERACIONAL CALLE 26 Y DEMÁS OBRAS COMPLEMENTARIAS, EN BOGOTÁ D.C </t>
  </si>
  <si>
    <t>CONSORCIO CORREDOR VERDE (GERMAN ALFREDO BAZZANI PRADERE; ARQUITECTURA Y URBANISMO SXXI SAS)</t>
  </si>
  <si>
    <t>IDU-LP-SGGC-005-2021</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</si>
  <si>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 DE ACUERDO CON LAS CONDICIONES CONTENIDAS EN EL PLIEGO</t>
  </si>
  <si>
    <t xml:space="preserve"> G1: DESIERTO
G3: Unión Temporal - La Previsora S.A. – Axa Colpatria Seguros S.A. y Mapfre Seguros Generales de Colombia S.A.
G4: Unión Temporal - La Previsora S.A. – Axa Colpatria Seguros S.A. y Mapfre Seguros Generales de Colombia S.A.
G5: Unión Temporal - La Previsora S.A. – Axa Colpatria Seguros S.A. y Mapfre Seguros Generales de Colombia S.A.</t>
  </si>
  <si>
    <t>IDU-LP-SGDU-003-2021</t>
  </si>
  <si>
    <t>PRESTACIÓN DEL SERVICIO DE VIGILANCIA Y SEGURIDAD PRIVADA EN LA MODALIDAD DE VIGILANCIA MÓVIL, PARA LOS PREDIOS ADQUIRIDOS POR EL INSTITUTO DE DESARROLLO URBANO – IDU, PARA LA EJECUCIÓN DE PROYECTOS VIALES Y DE ESPACIO PÚBLICO QUE SE ENCUENTRAN EN ADMINISTRACIÓN A CARGO DE LA DIRECCIÓN TÉCNICA DE PREDIOS – PROYECTOS VARIOS, EN BOGOTÁ D.C.</t>
  </si>
  <si>
    <t xml:space="preserve">COLVISEG COLOMBIANA DE VIGILANCIA Y SEGURIDAD LIMITADA
</t>
  </si>
  <si>
    <t>IDU-SASI-DTAF-008-2021</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</si>
  <si>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</si>
  <si>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SANTANDER CACEIS COLOMBIA SA. SOCIEDAD
FIDUCIARIA</t>
  </si>
  <si>
    <t>G1: DESIERTO
G2: $ 5.234.060.927
G3: $ 1.155.168.806
G4: $ 1.379.523.200
G5: $ 113.902.834</t>
  </si>
  <si>
    <t>PROCESOS DE SELECCIÓN ADJUDICADOS JUNIO</t>
  </si>
  <si>
    <t>PROCESOS DE SELECCIÓN ADJUDICADOS JULIO</t>
  </si>
  <si>
    <t>IDU-LP-SGDU-002-2021</t>
  </si>
  <si>
    <t>DEMOLICIÓN, LIMPIEZA, CERRAMIENTO Y MANTENIMIENTO DE PREDIOS ADQUIRIDOS POR EL INSTITUTO DE DESARROLLO URBANO – IDU, PARA LA EJECUCIÓN DEL PROYECTO DE LA PRIMERA LÍNEA DE METRO PARA BOGOTÁ D.C.</t>
  </si>
  <si>
    <t>UNION TEMPORAL DEMOLER 016 (GESTION VIAL INTEGRAL SAS; PYV INGENIERIA SAS)</t>
  </si>
  <si>
    <t>IDU-SASI-SGGC-007-2021</t>
  </si>
  <si>
    <t>ADQUISICIÓN DE LA RENOVACIÓN, ACTUALIZACIÓN, SOPORTE Y MANTENIMIENTO DEL LICENCIAMIENTO PARA LA PLATAFORMA DE SEGURIDAD DEL IDU</t>
  </si>
  <si>
    <t>IDU-SASI-DTAF-004-2021</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</si>
  <si>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</si>
  <si>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 xml:space="preserve">SERVICIO ESPECIAL DE TRANSPORTE ESCOLAR Y DE TURISMO S.A.S SETCOLTUR S.A.S. </t>
  </si>
  <si>
    <t>IDU-CMA-SGDU-012-2021</t>
  </si>
  <si>
    <t>REALIZAR EL LEVANTAMIENTO E INVESTIGACIÓN DE REDES ELÉCTRICAS, TELECOMUNICACIONES, TELEMÁTICAS Y DE GAS NATURAL REQUERIDA PARA LA INFRAESTRUCTURA EXISTENTE EN EL ÁREA DE INTERVENCIÓN DEL ALCANCE DE LOS PROYECTOS A CARGO DEL INSTITUTO DE DESARROLLO URBANO - IDU EN LA CIUDAD DE BOGOTÁ D.C.</t>
  </si>
  <si>
    <t xml:space="preserve">SOLUCIONES GEOESPACIALES S.A.S. </t>
  </si>
  <si>
    <t>IDU-SAMC-SGDU-006-2021</t>
  </si>
  <si>
    <t>ADELANTAR LA TOMA DE INFORMACIÓN DE CAMPO MEDIANTE VIDEO Y DIGITACIÓN DE INFORMACIÓN, RELACIONADA CON EL VOLUMEN DEL TRÁNSITO DE VEHÍCULOS, CICLISTAS Y PEATONES PARA LOS PROYECTOS A CARGO DEL INSTITUTO DE DESARROLLO URBANO EN LA CIUDAD DE BOGOTA D.C.</t>
  </si>
  <si>
    <t>CORPORACION INTEGRAL PARA EL DESARROLLO DE LAS REGIONES - COINDERE</t>
  </si>
  <si>
    <t>IDU-CMA-SGDU-003-2021</t>
  </si>
  <si>
    <t>INTERVENTORÍA TÉCNICA, ADMINISTRATIVA, FINANCIERA, LEGAL, SOCIAL Y SST – SGA PARA LA DEMOLICIÓN, LIMPIEZA, CERRAMIENTO Y MANTENIMIENTO DE PREDIOS ADQUIRIDOS POR EL INSTITUTO DE DESARROLLO URBANO – IDU, PARA LA EJECUCIÓN DE LAS TRONCALES ALIMENTADORAS AVENIDA 68 Y AVENIDA CIUDAD DE CALI, EN BOGOTÁ D.C.</t>
  </si>
  <si>
    <t>CONSORCIO INTERVIAL URBANO (IAR PROYECTOS SAS y BATEMAN INGENIERIA SAS)</t>
  </si>
  <si>
    <t>IDU-SA-SGGC-001-2021</t>
  </si>
  <si>
    <t>CONTRATAR EL PROGRAMA DE SEGUROS QUE AMPARE LOS INTERESES PATRIMONIALES ACTUALES Y FUTUROS, ASÍ COMO LOS BIENES DE PROPIEDAD DEL INSTITUTO DE DESARROLLO URBANO, QUE ESTÉN BAJO SU RESPONSABILIDAD Y CUSTODIA Y AQUELLOS QUE SEAN ADQUIRIDOS PARA DESARROLLAR LAS FUNCIONES INHERENTES A SU ACTIVIDAD, DE ACUERDO CON LAS CONDICIONES CONTENIDAS EN EL PLIEGO</t>
  </si>
  <si>
    <t>UNIÓN TEMPORAL- SBS – CHUBB – PREVISORA – AXA – HDI (SBS SEGUROS COLOMBIA S.A; CHUBB SEGUROS COLOMBIA S.A.; LA PREVISORA S.A. COMPAÑÍA DE SEGUROS; AXA COLPATRIA SEGUROS S.A; HDI SEGUROS S.A)</t>
  </si>
  <si>
    <t>IDU-MC10%-DTAF-012-2021</t>
  </si>
  <si>
    <t>PRESTAR EL SERVICIO DE MANTENIMIENTO, RECARGA DE EXTINTORES, SUMINISTRO DE EXTINTORES Y DEMÁS ELEMENTOS COMPLEMENTARIOS, PARA LAS SEDES Y VEHÍCULOS DEL IDU</t>
  </si>
  <si>
    <t>PROCOLDEXT S.A.S</t>
  </si>
  <si>
    <t>IDU-MC10%-DTAF-014-2021</t>
  </si>
  <si>
    <t>REALIZAR EL MANTENIMIENTO PREVENTIVO Y CORRECTIVO DE LAS PLANTAS ELÉCTRICAS DE EMERGENCIA UBICADAS EN LAS SEDES DEL IDU, INCLUIDO EL SUMINISTRO DE INSUMOS Y REPUESTOS</t>
  </si>
  <si>
    <t>ABSICOL S.A.S.</t>
  </si>
  <si>
    <t>IDU-SASI-DTAF-011-2021</t>
  </si>
  <si>
    <t>RENOVACIÓN DEL SOPORTE Y GARANTÍA DE LOS EQUIPOS BIG-IP F5 Y ADQUISICIÓN DE UN NUEVO BLADE PARA EL INSTITUTO DE DESARROLLO URBANO</t>
  </si>
  <si>
    <t xml:space="preserve">GLOBAL TECHNOLOGY SERVICES GTS S.A </t>
  </si>
  <si>
    <t>IDU-CMA-SGDU-002-2021</t>
  </si>
  <si>
    <t>INTERVENTORÍA TÉCNICA, ADMINISTRATIVA, FINANCIERA, LEGAL, SOCIAL Y SSTSGA PARA LA DEMOLICIÓN, LIMPIEZA, CERRAMIENTO Y MANTENIMIENTO DE PREDIOS ADQUIRIDOS POR EL INSTITUTO DE DESARROLLO URBANO – IDU, PARA LA EJECUCIÓN DEL PROYECTO DE LA PRIMERA LÍNEA DE METRO PARA BOGOTÁ D.C.</t>
  </si>
  <si>
    <t>VELNEC S.A.</t>
  </si>
  <si>
    <t>PROCESOS DE SELECCIÓN ADJUDICADOS AGOSTO</t>
  </si>
  <si>
    <t>IDU-MC10%-DTAF-013-2021</t>
  </si>
  <si>
    <t>PRESTAR EL SERVICIO DE MANTENIMIENTO PREVENTIVO Y CORRECTIVO CON SUMINISTRO DE REPUESTOS Y ASISTENCIA TÉCNICA DE EMERGENCIA A LOS EQUIPOS DE BOMBEO DE AGUA POTABLE Y RESIDUAL, ASÍ COMO EL MANTENIMIENTO, LAVADO Y DESINFECCIÓN DE DOS TANQUES DE AGUA POTABLE, PARA LA SEDE IDU UBICADA EN LA CALLE 22 N° 6-27 DE BOGOTÁ D.C.</t>
  </si>
  <si>
    <t>GPS ELECTRONICS LTDA</t>
  </si>
  <si>
    <t>IDU-SASI-DTAF-009-2021</t>
  </si>
  <si>
    <t>COMPRA, INSTALACIÓN, CONFIGURACIÓN Y PUESTA EN FUNCIONAMIENTO DE SISTEMAS DE VIDEOCONFERENCIA Y ADMINISTRACIÓN MULTIMEDIA PARA LAS SALAS DE JUNTAS, SALA DE DIRECCIÓN Y AUDITORIO DEL INSTITUTO DE DESARROLLO URBANO</t>
  </si>
  <si>
    <t>APICOM S.A.S</t>
  </si>
  <si>
    <t>IDU-LP-SGGC-007-2021</t>
  </si>
  <si>
    <t>PRESTACIÓN DE SERVICIOS PARA LA ORGANIZACIÓN DE ARCHIVOS DE GESTIÓN Y ATENCIÓN DE LOS USUARIOS DE ARCHIVO DEL INSTITUTO DE DESARROLLO URBANO – IDU</t>
  </si>
  <si>
    <t>DOCUMENTOS INTELIGENTES S.A.S</t>
  </si>
  <si>
    <t>PROCESOS DE SELECCIÓN ADJUDICADOS SEPTIEMBRE</t>
  </si>
  <si>
    <t>IDU-SASI-DTAF-013-2021</t>
  </si>
  <si>
    <t>IDU-LP-SGGC-011-2021</t>
  </si>
  <si>
    <t>IDU-SASI-SGGC-012-2021</t>
  </si>
  <si>
    <t>IDU-MC10%-DTAF-018-2021</t>
  </si>
  <si>
    <t>IDU-CMA-SGDU-021-2021</t>
  </si>
  <si>
    <t>IDU-CMA-SGGC-018-2021</t>
  </si>
  <si>
    <t>IDU-MC10%-DTAF-017-2021</t>
  </si>
  <si>
    <t>IDU-MC10%-SGGC-019-2021</t>
  </si>
  <si>
    <t>RENOVAR EL SOPORTE Y GARANTÍAS PARA LOS PRODUCTOS HPE, DEFINIDOS COMO COMPONENTES DE RED LAN, WIFI, ANÁLISIS DE TRÁFICO, IMC Y NAC</t>
  </si>
  <si>
    <t>PRESTAR EL SERVICIO INTEGRAL DE VIGILANCIA Y SEGURIDAD PRIVADA PARA SALVAGUARDAR LOS BIENES DEL IDU Y/O AQUELLOS QUE SE ENCUENTREN A SU CARGO Y DEBA CUSTODIAR EN BOGOTÁ. D.C.</t>
  </si>
  <si>
    <t>PRESTAR EL SERVICIO DE ALMACENAMIENTO Y CUSTODIA DE ARCHIVOS Y MEDIOS MAGNÉTICOS DEL IDU EN EL MARCO DEL FORTALECIMIENTO DE LA GESTIÓN DOCUMENTAL</t>
  </si>
  <si>
    <t>ADQUISICIÓN DE UNA NUEVA SOLUCIÓN DE TURNOS DIGITALES PARA EL INSTITUTO DE DESARROLLO URBANO – IDU</t>
  </si>
  <si>
    <t>ESTUDIOS Y DISEÑOS DE LOS ACCESOS VIALES MARÍA PAZ – CORABASTOS: AV. DE LOS MUISCAS ENTRE AV. CIUDAD DE CALI Y AV. DE LAS AMÉRICAS, INCLUYENDO LA INTERSECCIÓN A DESNIVEL A LA ALTURA DE LA AV. DE LAS AMÉRICAS CON AV. AGOBERTO MEJÍA Y LA RECONFIGURACIÓN DE RETORNOS, ASÍ COMO LA AV. AGOBERTO MEJÍA ENTRE LA INTERSECCIÓN CON LA AV. DE LAS AMÉRICAS Y LA AV. MANUEL CEPEDA, EN BOGOTÁ D.C.</t>
  </si>
  <si>
    <t>PRESTAR LOS SERVICIOS DE CONSULTORÍA DE ARQUITECTURA EMPRESARIAL INTEGRAL PARA FORTALECER LAS CAPACIDADES DE ANÁLISIS Y DISEÑO DE LOS SISTEMAS DE INFORMACIÓN, MEJORANDO LOS SERVICIOS INSTITUCIONALES A TRAVÉS DE LA GESTIÓN DE LOS PROCESOS ORGANIZACIONALES EN EL IDU.</t>
  </si>
  <si>
    <t>REALIZAR LA INSPECCIÓN ANUAL Y CERTIFICACIÓN DE LOS EQUIPOS PARA TRABAJO SEGURO EN ALTURAS PROPIEDAD DE LA ENTIDAD, ASÍ COMO DE LOS PUNTOS DE ANCLAJE FIJOS INSTALADOS EN LA SEDE IDU CALLE 22.</t>
  </si>
  <si>
    <t>PRESTAR LOS SERVICIOS PARA REALIZAR LA AUDITORÍA INTEGRADA DE RECERTIFICACIÓN EN ISO 9001:2015, ISO 14001:2015 E ISO 45001:2018</t>
  </si>
  <si>
    <t>TANDEM S.A.S.</t>
  </si>
  <si>
    <t>ATALAYA 1 SECURITY GROUP LTDA</t>
  </si>
  <si>
    <t>Proponente ganador: EYM INGENIERIA SAS</t>
  </si>
  <si>
    <t xml:space="preserve">CONSORCIO MARIA PAZ CORABASTOS SS (SONDEOS, ESTRUCTURAS Y GEOTECNIA SUCURSAL COLOMBIA; SERVICIOS DE INGENIERIA Y COMERCIALES S.A. SERINCO COLOMBIA) </t>
  </si>
  <si>
    <t>ERNST &amp; YOUNG S.A.S.</t>
  </si>
  <si>
    <t>VERTISUB COLOMBIA S.A.S</t>
  </si>
  <si>
    <t>BVQI COLOMBIA LTDA</t>
  </si>
  <si>
    <t>IDU-LP-DTC-008-2021</t>
  </si>
  <si>
    <t>IDU-SASI-DTAF-010-2021</t>
  </si>
  <si>
    <t>IDU-LP-DTC-009-2021</t>
  </si>
  <si>
    <t>IDU-CMA-SGDU-024-2021</t>
  </si>
  <si>
    <t>IDU-MC10%-DTAF-021-2021</t>
  </si>
  <si>
    <t>IDU-LP-SGI-013-2021</t>
  </si>
  <si>
    <t>IDU-MC10%-DTAF-020-2021</t>
  </si>
  <si>
    <t>IDU-MC10%-DTAF-022-2021</t>
  </si>
  <si>
    <t>IDU-CMA-DTC-020-2021</t>
  </si>
  <si>
    <t>IDU-CMA-DTC-026-2021</t>
  </si>
  <si>
    <t>IDU-LP-SGI-006-2021</t>
  </si>
  <si>
    <t>IDU-LP-SGI-010-2021</t>
  </si>
  <si>
    <t>CONSTRUCCIÓN DEL ANDÉN SUR DE LA CALLE 13 (AV. CENTENARIO) ENTRE LA TRANSVERSAL 71B Y LA CARRERA 71 D EN BOGOTÁ D.C.</t>
  </si>
  <si>
    <t>ADQUISICIÓN Y CONFIGURACIÓN DE EQUIPOS E INSUMOS PARA LA IMPLEMENTACIÓN DEL SISTEMA DE INVENTARIOS Y SEGURIDAD DE ACTIVOS FIJOS POR RADIOFRECUENCIA PARA EL INSTITUTO DE DESARROLLO URBANO</t>
  </si>
  <si>
    <t>CONSTRUCCIÓN DE LA MALLA VIAL, OBRAS DE ACCESIBILIDAD Y COMPLEMENTARIAS EN CUMPLIMIENTO DE LA ACCIÓN POPULAR 2013-00399 EN BOGOTA D.C.</t>
  </si>
  <si>
    <t>INTERVENTORIA INTEGRAL A LA ELABORACIÓN DE LOS ESTUDIOS Y DISEÑOS DE LOS ACCESOS VIALES MARÍA PAZ – CORABASTOS - AV. DE LOS MUISCAS ENTRE AV. CIUDAD DE CALI Y AV. DE LAS AMÉRICAS, INCLUYENDO LA INTERSECCIÓN A DESNIVEL A LA ALTURA DE LA AV. DE LAS AMÉRICAS CON AV. AGOBERTO MEJÍA Y LA RECONFIGURACIÓN DE RETORNOS, ASÍ COMO LA AV. AGOBERTO MEJÍA ENTRE LA INTERSECCIÓN CON LA AV. DE LAS AMÉRICAS Y LA AV. MANUEL CEPEDA, EN BOGOTÁ D.C.</t>
  </si>
  <si>
    <t>CONTRATAR UNA SUSCRIPCIÓN POR UN AÑO A UNA APLICACIÓN WEB CON CONTENIDO NORMATIVO, LEGISLATIVO Y JURISPRUDENCIAL PARA DAR SOPORTE EN EL DESARROLLO DE ACTIVIDADES DEL IDU</t>
  </si>
  <si>
    <t>EJECUTAR A PRECIOS UNITARIOS LAS OBRAS Y ACTIVIDADES NECESARIAS PARA LA CONSERVACIÓN DE LA MALLA VIAL ARTERIAL NO TRONCAL, EN LA CIUDAD DE BOGOTÁ D.C. GRUPOS 1, 2 Y 3</t>
  </si>
  <si>
    <t>ADQUISICIÓN DE CERTIFICADOS DIGITALES DE SITIOS SEGUROS SSL</t>
  </si>
  <si>
    <t>PRESTACIÓN DE SERVICIOS INTEGRALES CON INSUMOS REQUERIDOS PARA EL FOTOCOPIADO Y SUS ACTIVIDADES CONEXAS.</t>
  </si>
  <si>
    <t>INTERVENTORÍA INTEGRAL A LA CONSTRUCCIÓN DEL ANDÉN SUR DE LA CALLE 13 (AV. CENTENARIO) ENTRE LA TRANSVERSAL 71B Y LA CARRERA 71 D EN BOGOTÁ D.C.</t>
  </si>
  <si>
    <t>INTERVENTORÍA INTEGRAL A LA CONSTRUCCIÓN DE LA MALLA VIAL, OBRAS DE ACCESIBILIDAD Y COMPLEMENTARIAS EN CUMPLIMIENTO DE LA ACCIÓN POPULAR 2013-00399 EN BOGOTA D.C.</t>
  </si>
  <si>
    <t>CONSTRUCCIÓN PARA EL CENTRO FUNDACIONAL EN LA LOCALIDAD DE USAQUÉN EN LA CIUDAD DE BOGOTÁ, D.C</t>
  </si>
  <si>
    <t>EJECUTAR A PRECIOS UNITARIOS LAS OBRAS Y ACTIVIDADES NECESARIAS PARA LA CONSERVACIÓN DE LA MALLA VIAL ARTERIAL TRONCAL, EN LA CIUDAD DE BOGOTÁ D.C. GRUPOS 1, 2 y 3</t>
  </si>
  <si>
    <t>MAURICIO RAFAEL PAVA PINZÓN</t>
  </si>
  <si>
    <t>MACHINECTRONICS S.A.S.</t>
  </si>
  <si>
    <t xml:space="preserve">SERVICIOS DE INGENIERÍA Y CONSTRUCCIONES SIC S.A.S. </t>
  </si>
  <si>
    <t xml:space="preserve">CONSULTORES DE INGENIERIA UG21 SL SUCURSAL EN COLOMBIA </t>
  </si>
  <si>
    <t>RED JURISTAS S.A.S.</t>
  </si>
  <si>
    <t>G1: CONSORCIO GAMMA (JOSE GUILLERMO GALAN GOMEZ; VIAS Y CANALES SAS; GAMA INGENIEROS ARQUITECTOS SAS)
G2: CONSORCIO PROBOGOTA 13 (JMV INGENIEROS SAS; TECCIVIL SAS)
G3: CONSORCIO CTUPT 013 BOGOTÁ 2021 (PUENTES Y TORONES SAS; COMPAÑÍA DE TRABAJOS URBANOS SAS)</t>
  </si>
  <si>
    <t>G1: $ 45.340.809.899
G2: $41.104.436.934
G3: $ 41.670.996.759</t>
  </si>
  <si>
    <t>Gestión de Seguridad Electrónica</t>
  </si>
  <si>
    <t>SOLUTION COPY LTDA</t>
  </si>
  <si>
    <t>CONSORCIO CPS-CELQO (CELQO S.A.S.; CPS INFRAESTRUCTURA S.A.S.)</t>
  </si>
  <si>
    <t>GEOTECNIA Y CIMIENTOS INGEOCIM SOCIEDAD POR ACCIONES SIMPLIFICADA</t>
  </si>
  <si>
    <t>CONSORCIO RGH 2021 (Germán Torres Salgado; Héctor Henry cuadrado González; Rex Ingeniería S.A.)</t>
  </si>
  <si>
    <t>G1: CONSORCIO CC SOFAN 010 (CONSTRUCTORA CONCRETO S.A.; SOFAN INGENIERIA S.A.S)
G2: CONSORCIO VIAS POR BOGOTÁ IC (CIVILES MECANICOS ELECTRICOS INGENIEROS SAS; INGEOCHO SAS)
G3: CONSORCIO TONCAL ROCT (GERMAN TORRES SALGADO; HECTOR HENRY CUADRADO GONZALEZ; OINCO S.A.S.; REX INGENIRIA S.A.)</t>
  </si>
  <si>
    <t>G1: $41.310.427.316
G2: $ 44.232.339.529
G3: $42.412.637.743</t>
  </si>
  <si>
    <t>PROCESOS DE SELECCIÓN ADJUDICADOS OCTUBRE</t>
  </si>
  <si>
    <t>PROCESOS DE SELECCIÓN ADJUDICADOS NOVIEMBRE</t>
  </si>
  <si>
    <t>IDU-CMA-SGI-027-2021</t>
  </si>
  <si>
    <t>IDU-SASI-DTAF-015-2021</t>
  </si>
  <si>
    <t>IDU-LP-SGI-015-2021</t>
  </si>
  <si>
    <t>IDU-CMA-SGI-028-2021</t>
  </si>
  <si>
    <t>IDU-LP-SGI-012-2021</t>
  </si>
  <si>
    <t>IDU-CMA-SGI-030-2021</t>
  </si>
  <si>
    <t>IDU-LP-SGI-024-2021</t>
  </si>
  <si>
    <t>IDU-CMA-SGI-016-2021</t>
  </si>
  <si>
    <t>IDU-CMA-SGI-025-2021</t>
  </si>
  <si>
    <t>IDU-CMA-SGI-045-2021</t>
  </si>
  <si>
    <t>IDU-LP-SGI-026-2021</t>
  </si>
  <si>
    <t>IDU-CMA-SGI-040-2021</t>
  </si>
  <si>
    <t>IDU-LP-SGI-027-2021</t>
  </si>
  <si>
    <t>IDU-LP-SGI-022-2021</t>
  </si>
  <si>
    <t>IDU-CMA-SGI-041-2021</t>
  </si>
  <si>
    <t>IDU-CMA-SGI-023-2021</t>
  </si>
  <si>
    <t>IDU-LP-SGI-014-2021</t>
  </si>
  <si>
    <t>IDU-LP-SGDU-025-2021</t>
  </si>
  <si>
    <t>IDU-LP-SGI-021-2021</t>
  </si>
  <si>
    <t>IDU-CMA-SGDU-052-2021</t>
  </si>
  <si>
    <t>IDU-CMA-SGI-036-2021</t>
  </si>
  <si>
    <t>IDU-CMA-SGI-035-2021</t>
  </si>
  <si>
    <t>IDU-CMA-SGI-029-2021</t>
  </si>
  <si>
    <t>IDU-MC10%-DTAF-023-2021</t>
  </si>
  <si>
    <t>IDU-CMA-SGDU-032-2021</t>
  </si>
  <si>
    <t>IDU-CMA-SGDU-049-2021</t>
  </si>
  <si>
    <t>IDU-LP-SGI-019-2021</t>
  </si>
  <si>
    <t>IDU-CMA-SGDU-031-2021</t>
  </si>
  <si>
    <t>IDU-CMA-SGDU-033-2021</t>
  </si>
  <si>
    <t>IDU-CMA-SGDU-054-2021</t>
  </si>
  <si>
    <t>IDU-CMA-SGDU-057-2021</t>
  </si>
  <si>
    <t>IDU-MC10%-DTAF-024-2021</t>
  </si>
  <si>
    <t>IDU-SASI-DTAF-017-2021</t>
  </si>
  <si>
    <t>IDU-LP-SGDU-023-2021</t>
  </si>
  <si>
    <t>IDU-CMA-SGI-038-2021</t>
  </si>
  <si>
    <t>INTERVENTORÍA A LA EJECUCIÓN DE LAS OBRAS Y ACTIVIDADES NECESARIAS PARA LA CONSERVACIÓN DE LA MALLA VIAL ARTERIAL NO TRONCAL, EN LA CIUDAD DE BOGOTÁ D.C. GRUPOS 1, 2 Y 3</t>
  </si>
  <si>
    <t>CONTRATAR EL SUMINISTRO A PRECIOS FIJOS UNITARIOS Y A MONTO AGOTABLE, DE ELEMENTOS DE PAPELERÍA, ÚTILES DE OFICINA, INSUMOS PARA IMPRESIÓN Y DISPOSITIVOS DE ALMACENAMIENTO INFORMÁTICO, REQUERIDOS POR EL IDU, LOS CUALES NO SE ENCUENTRAN INCLUIDOS EN EL ACUERDO MARCO DE PRECIOS.</t>
  </si>
  <si>
    <t>CONSTRUCCIÓN PARA LA AMPLIACIÓN DEL PUENTE VEHICULAR UBICADO EN LA CALLE 153 POR AUTONORTE EN LA CIUDAD DE BOGOTÁ D.C.</t>
  </si>
  <si>
    <t>INTERVENTORÍA A LA EJECUCIÓN DE LAS OBRAS Y ACTIVIDADES NECESARIAS PARA LA CONSERVACIÓN DE LA MALLA VIAL RURAL, EN LA CIUDAD DE BOGOTÁ D.C. GRUPOS 1, 2 Y 3</t>
  </si>
  <si>
    <t>EJECUTAR A PRECIOS UNITARIOS LAS OBRAS Y ACTIVIDADES NECESARIAS PARA LA CONSERVACIÓN DE LA MALLA VIAL QUE SOPORTA LAS RUTAS DEL SISTEMA INTEGRADO DE TRANSPORTE PÚBLICO - SITP, EN LA CIUDAD DE BOGOTÁ D.C. GRUPOS 1, 2 y 3</t>
  </si>
  <si>
    <t>INTERVENTORÍA INTEGRAL A LA CONSTRUCCIÓN PARA LA AMPLIACIÓN DEL PUENTE VEHICULAR UBICADO EN LA CALLE 153 POR AUTONORTE EN LA CIUDAD DE BOGOTÁ D.C.</t>
  </si>
  <si>
    <t>CONSTRUCCIÓN DE LAS VÍAS Y ESPACIO PÚBLICO ASOCIADO A LAS ZONAS INDUSTRIALES DE MONTEVIDEO Y PUENTE ARANDA EN LA CIUDAD DE BOGOTÁ D.C. GRUPOS 1 Y 2</t>
  </si>
  <si>
    <t>INTERVENTORIA INTEGRAL PARA LA CONSTRUCCIÓN DEL CENTRO FUNDACIONAL EN LA LOCALIDAD DE USAQUÉN EN LA CIUDAD DE BOGOTÁ, D.C.</t>
  </si>
  <si>
    <t>INTERVENTORÍA A LA EJECUCIÓN DE LAS OBRAS Y ACTIVIDADES NECESARIAS PARA LA CONSERVACIÓN DE LA MALLA VIAL QUE SOPORTA LAS RUTAS DEL SISTEMA INTEGRADO DE TRANSPORTE PÚBLICO- SITP, EN LA CIUDAD DE BOGOTÁ D.C. GRUPOS 1, 2 Y 3</t>
  </si>
  <si>
    <t>INTERVENTORÍA INTEGRAL A LA CONSTRUCCIÓN DE LAS VÍAS Y ESPACIO PÚBLICO ASOCIADO A LAS ZONAS INDUSTRIALES DE MONTEVIDEO Y PUENTE ARANDA EN LA CIUDAD DE BOGOTÁ D.C. GRUPOS 1 Y 2</t>
  </si>
  <si>
    <t>CONSTRUCCIÓN CORREDOR VIAL AVENIDA JORGE URIBE BOTERO DESDE LA CALLE 134 HASTA LA CALLE 151 Y OBRAS COMPLEMENTARIAS EN BOGOTÁ D.C.</t>
  </si>
  <si>
    <t xml:space="preserve">INTERVENTORÍA INTEGRAL A LA CONSTRUCCIÓN CORREDOR VIAL AVENIDA JORGE URIBE BOTERO DESDE LA CALLE 134 HASTA LA CALLE 151 Y OBRAS COMPLEMENTARIAS EN BOGOTÁ D.C. </t>
  </si>
  <si>
    <t>CONSTRUCCIÓN DE LA AV. SANTA BÁRBARA (AK 19) DESDE LA CALLE 127 HASTA LA CALLE 134 Y DE LA AVENIDA CONTADOR (CALLE 134) DESDE LA AUTOPISTA NORTE HASTA CARRERA 15 Y OBRAS COMPLEMENTARIAS EN LA CIUDAD DE BOGOTÁ D.C.</t>
  </si>
  <si>
    <t>EJECUTAR A PRECIOS UNITARIOS LAS OBRAS Y ACTIVIDADES NECESARIAS PARA LA CONSERVACIÓN DE PUENTES VEHICULARES EN BOGOTÁ D.C., INCLUYE SUPERESTRUCTURA, SUBESTRUCTURA Y ACCESOS</t>
  </si>
  <si>
    <t>INTERVENTORÍA INTEGRAL A LA CONSTRUCCIÓN DE LA AV. SANTA BÁRBARA (AK 19) DESDE LA CALLE 127 HASTA LA CALLE 134 Y DE LA AVENIDA CONTADOR (CALLE 134) DESDE LA AUTOPISTA NORTE HASTA CARRERA 15 Y OBRAS COMPLEMENTARIAS EN LA CIUDAD DE BOGOTÁ D.C.</t>
  </si>
  <si>
    <t>INTERVENTORÍA A LA EJECUCIÓN A PRECIOS UNITARIOS DE LAS OBRAS Y ACTIVIDADES NECESARIAS PARA LA CONSERVACIÓN DE LA MALLA VIAL ARTERIAL TRONCAL, EN LA CIUDAD DE BOGOTÁ D.C., GRUPOS 1, 2 Y 3</t>
  </si>
  <si>
    <t>CONSTRUCCIÓN DE LA AVENIDA BOYACÁ (AK 72) DESDE LA AVENIDA SAN JOSÉ (AC 170) HASTA LA AVENIDA SAN ANTONIO (AC 183), INCLUYE LA INTERSECCIÓN CON CALLE 183 Y OBRAS COMPLEMENTARIAS EN BOGOTÁ D.C.</t>
  </si>
  <si>
    <t>ACTUALIZACION Y COMPLEMENTACIÓN DE LOS ESTUDIOS Y DISEÑOS Y CONSTRUCCIÓN DE MALLA VIAL Y OBRAS COMPLEMENTARIAS DE LA LOCALIDAD DE USME, EN LA CIUDAD DE BOGOTÁ D.C</t>
  </si>
  <si>
    <t>EJECUTAR A PRECIOS UNITARIOS LAS OBRAS Y ACTIVIDADES NECESARIAS PARA LA CONSERVACIÓN DE PUENTES PEATONALES EN BOGOTÁ D.C., INCLUYE SUPERESTRUCTURA, SUBESTRUCTURA Y ACCESOS.</t>
  </si>
  <si>
    <t>ESTUDIOS Y DISEÑOS DEL NUEVO CICLOPUENTE PEATONAL LOCALIZADO EN LA AVENIDA BOYACÁ CON CANAL SALITRE Y SU CONEXIÓN CON EL ESPACIO PÚBLICO EXISTENTE, EN BOGOTÁ D.C.</t>
  </si>
  <si>
    <t>INTERVENTORÍA A LA EJECUCIÓN DE LAS OBRAS Y ACTIVIDADES NECESARIAS PARA LA CONSERVACIÓN DE PUENTES PEATONALES EN BOGOTÁ D.C. INCLUYE SUPERESTRUCTURA, SUBESTRUCTURA Y ACCESOS</t>
  </si>
  <si>
    <t>INTERVENTORÍA A LA EJECUCIÓN DE LAS OBRAS Y ACTIVIDADES NECESARIAS PARA LA CONSERVACIÓN DE PUENTES VEHICULARES EN BOGOTÁ D.C., INCLUYE SUPERESTRUCTURA, SUBESTRUCTURA Y ACCESOS</t>
  </si>
  <si>
    <t>INTERVENTORÍA INTEGRAL A LA CONSTRUCCIÓN DE LA AVENIDA BOYACÁ (AK 72) DESDE LA AVENIDA SAN JOSÉ (AC 170) HASTA LA AVENIDA SAN ANTONIO (AC 183), INCLUYE LA INTERSECCIÓN CON CALLE 183 Y OBRAS COMPLEMENTARIAS EN BOGOTÁ D.C.</t>
  </si>
  <si>
    <t>REALIZAR EL MANTENIMIENTO Y ADECUACIONES DE LAS SEDES DEL IDU</t>
  </si>
  <si>
    <t>ELABORACIÓN DE LOS ESTUDIOS Y DISEÑOS PARA LA CONSTRUCCIÓN DE LA AVENIDA LAS VILLAS (AK 58) EN EL TRAMO COMPRENDIDO DE LA AVENIDA TRANSVERSAL DE SUBA (AC 147) A LA AVENIDA LA SIRENA (AC 153)</t>
  </si>
  <si>
    <t>INTERVENTORÍA INTEGRAL A LA ACTUALIZACION Y COMPLEMENTACIÓN DE LOS ESTUDIOS Y DISEÑOS Y CONSTRUCCIÓN DE MALLA VIAL Y OBRAS COMPLEMENTARIAS DE LA LOCALIDAD DE USME, EN LA CIUDAD DE BOGOTÁ D.C</t>
  </si>
  <si>
    <t>EJECUTAR A PRECIOS UNITARIOS LAS OBRAS Y ACTIVIDADES NECESARIAS PARA LA CONSERVACIÓN DE ESPACIO PÚBLICO Y CICLORUTAS EN BOGOTÁ D.C. GRUPOS 1, 2, 3, 4, 5 y 6</t>
  </si>
  <si>
    <t>REALIZAR EL LEVANTAMIENTO, PROCESAMIENTO Y ANÁLISIS DE INFORMACIÓN PARA LA ACTUALIZACIÓN DEL DIAGNÓSTICO Y ESTADO DE LA INFRAESTRUCTURA DE ESPACIO PÚBLICO Y CICLORRUTAS DE BOGOTÁ D.C., MEDIANTE LA EVALUACIÓN DE LOS PAVIMENTOS QUE LAS CONFORMAN, GRUPOS 1 Y 2.</t>
  </si>
  <si>
    <t xml:space="preserve">ESTUDIOS Y DISEÑOS DE LA AVENIDA CONSTITUCIÓN ENTRE LA AVENIDA DE LAS AMÉRICAS (AC 6) Y LA AVENIDA ALSACIA (AC 12) EN BOGOTÁ D.C. </t>
  </si>
  <si>
    <t>INTERVENTORÍA INTEGRAL PARA LA ELABORACIÓN DE LOS ESTUDIOS Y DISEÑOS PARA LA CONSTRUCCIÓN DE LA AVENIDA LAS VILLAS (AK 58) EN EL TRAMO COMPRENDIDO DE LA AVENIDA TRANSVERSAL DE SUBA (AC 147) A LA AVENIDA LA SIRENA (AC 153)</t>
  </si>
  <si>
    <t>INTERVENTORÍA INTEGRAL PARA LOS ESTUDIOS Y DISEÑOS DE LA AVENIDA CONSTITUCIÓN ENTRE LA AVENIDA DE LAS AMÉRICAS (AC 6) Y LA AVENIDA ALSACIA (AC 12) EN BOGOTÁ D.C.</t>
  </si>
  <si>
    <t>REALIZAR A PRECIO UNITARIOS FIJOS Y A MONTO AGOTABLE, EL MANTENIMIENTO DEL SITIO DE ALMACENAMIENTO TRANSITORIO DE PAVIMENTO ASFÁLTICO FRESADO (SATPAF).</t>
  </si>
  <si>
    <t>SERVICIO DE RECUPERACIÓN Y MIGRACIÓN DE MEDIOS DIGITALES, PROCESAMIENTO DE INFORMACIÓN DIGITAL, DIGITALIZACIÓN DE IMPRESOS Y CARGUE EN EL REPOSITORIO INSTITUCIONAL DSPACE</t>
  </si>
  <si>
    <t>ESTUDIOS, DISEÑOS Y CONSTRUCCIÓN DEL PUENTE PEATONAL UBICADO AL COSTADO SUR DE LA INTERSECCIÓN DE LA AVENIDA MEDELLÍN (CALLE 80) CON AVENIDA BOYACÁ (AK 72) Y SU CONEXIÓN CON EL ESPACIO PÚBLICO EXISTENTE, EN BOGOTÁ D.C.</t>
  </si>
  <si>
    <t>INTERVENTORÍA A LA EJECUCIÓN DE LAS OBRAS Y ACTIVIDADES NECESARIAS PARA LA CONSERVACIÓN DE ESPACIO PÚBLICO Y CICLORUTAS EN BOGOTÁ D.C. GRUPOS 1, 2, 3, 4, 5 Y 6</t>
  </si>
  <si>
    <t>G1: CONSORCIO SERVINC-PEB (SERVICIOS DE INGENIERÍA Y CONSTRUCCIÓN SAS; PAULO EMILIO BRAVO
CONSULTORES SAS)
G2: CONSORCIO MALLA VIAL SS (SEG GEOTECNIA Y CONTROL DE CALIDAD SAS; SERINCO COLOMBIA; SONDEOS, ESTRUCTURAS Y GEOTECNIA SUCURSAL COLOMBIA; PEYCO COLOMBIA; INGENIEROS MARE NOSTRUM COLOMBIA)
G3: CONSORCIO ECOSANTAFE 027 (ESTRUCTURADOR COLOMBIA SAS; RUTH ELENA TABARES ZULETA)</t>
  </si>
  <si>
    <t>G1: $ 5.487.545.092
G2: $ 5.513.948.216
G3: $ 5.513.948.216</t>
  </si>
  <si>
    <t>SERLE.COM S.A.S.</t>
  </si>
  <si>
    <t>CONSORCIO VIAL COLOMBIA 2021 (CSS
CONTRUCTORES S.A; CASS CONSTRUCTORES S.A.S; SOLARTE NACIONAL DE CONSTRUCCIONES S.A.S - SONACOL S.A.S)</t>
  </si>
  <si>
    <t>G1:  CONSORCIO 2021-INCOP (GEOTECNIA Y CIMIENTOS INGEOCIM SOCIEDAD POR ACCIONES SIMPLIFICADA
INGEOCIM S.A.S.; COPEBA S.A.S.)
G2: CONSORCIO INTERVIAS GAVING (GAVINCO INGENIEROS CONSULTORES S.A.S. ; ING INGENIERIA S.A.S.)
G3: HMV PROYECTOS S.A.S.</t>
  </si>
  <si>
    <t>G1: $ 3.518.213.111
G2: $ 2.308.632.683
G3: $ 2.308.632.683</t>
  </si>
  <si>
    <t>G1:  CONSORCIO ALIANZA VIAL SITP (YAMIL SABBAGH CONSTRUCCIONES SAS; D&amp;S SAS; CONSTRUCCIONES NAMUS S.A.)
G2: CONSORCIO CONSERVIAL D.C. (CONTRUCTORA OZUL SAS; ARCOR CONSTRUCCIONES SUCURSAL COLOMBIA; DBS GRUPO DE INGENIERIA SAS)
G3: INFERCAL S.A.S</t>
  </si>
  <si>
    <t>G1: $ 36.329.992.124
G2: $ 35.287.480.245
G3: $ 35.437.342.710</t>
  </si>
  <si>
    <t>CONSORCIO INTERDISEÑOS PUENTE CALLE 153 (INTERDISEÑOS CONSULTORES S.A.S.; INTERVENTORIAS Y DISEÑOS S.A.)</t>
  </si>
  <si>
    <t>G1:  CONSORCIO VIAS POR BOGOTÁ IC (CIVILES MECÁNICOS ELÉCTRICOS INGENIEROS SAS –CIMELEC INGENIEROS SAS; INGEOCHO SAS)
G2: CONSORCIO VICON 024 (CONSTRUCCIONES Y TRACTORES SAS; CONSTRUCCIÓN Y DESARROLLO INGENIERÍA SAS; VÍAS, TÚNELES Y PAVIMENTOS)</t>
  </si>
  <si>
    <t>G1: $ 32.746.569.014
G2: $ 50.793.789.333</t>
  </si>
  <si>
    <t>CONSORCIO UG-SIS (CONSULTORES DE INGENIERÍA UG21 SL SUCURSAL EN COLOMBIA; SISTEMA INGENIERÍA, SUCURSAL COLOMBIA)</t>
  </si>
  <si>
    <t>G1:  CONSORCIO INTER TP (Consultores Técnicos y Económicos S.A.S.; Consultores e Interventores Técnicos S.A.S.)
G2: CONSORCIO GIS VIAL SITP (GIS-EAP SAS; GESTION INTEGRAL DEL SUELO)
G3: CONSORCIO 2021 INCOP (GEOTECNIA Y CIMIENTOS INGEOCIM S.A.S.; COPEBA S.A.S.</t>
  </si>
  <si>
    <t>G1: $ 5.529.098.253
G2: $ 5.529.098.253
G3: $ 5.529.098.253</t>
  </si>
  <si>
    <t>G1: CONSORCIO BANCAL (INGENIERIA CONSULTORIA Y PLANEACION SA; CONSULTORES ESPECIALIZADOS Y ASOCIADOS DE SANTANDER SAS)
G2: CONSORCIO MONTEVIDEO 045 (EGIS CONSULTORIA SAS; PAULO EMILIO BRAVO CONSULTORES SAS)</t>
  </si>
  <si>
    <t>G1: $ 4.814.028.597
G2: $ 5.911.786.069</t>
  </si>
  <si>
    <t>CONSORCIO CONSTRUCCION VIAL 026 (CONSTRUCCIONES Y TRACTORES S.A.S; GAICO INGENIEROS CONSTRUCTORES SA – EN REORGANIZACIÓN)</t>
  </si>
  <si>
    <t>CONSORCIO CORREDOR VIAL 134 (GRUPO POSSO S.A.S.; ABIF INGENIEROS S.A.S.; INGENIERIA MONCADA GUERRERO S.A.)</t>
  </si>
  <si>
    <t>CONSORCIO CONSTRUCCION VIAL 027 (CONSTRUCCIONES Y TRACTORES S.A.S.; GAICO INGENIEROS CONSTRUCTORES S.A. EN REORGANIZACIÓN)</t>
  </si>
  <si>
    <t>CONSORCIO PROBOGOTA 22 (JMV INGENIEROS SAS; TECCIVIL S.A.S.)</t>
  </si>
  <si>
    <t>CONSORCIO PI NORTE (PROYECTOS E INTERVENTORÍA S.A.S.; INGENIERÍA DE ESTUDIOS Y ASESORÍAS S.A.S.)</t>
  </si>
  <si>
    <t>G1: CONSORCIO ECOSANTAFE 023 (ESTRUCTURADOR COLOMBIA SAS; RUTH HELENA TABARES ZULETA)
G2: CONSORCIO INTERVIAS BGT (MIRS LATINOAMERICA SAS-EN REORGANIZACION; TNM LIMITED)
G3: CONSORCIO VELNEC-LATINOCONSULT (VELNEC S.A; LATINOCONSULTANT S.A.S)</t>
  </si>
  <si>
    <t>G1: $ 5.370.479.388
G2: $ 5.461.531.293
G3: $ 5.461.532.007</t>
  </si>
  <si>
    <t>CONSORCIO MALLA VIAL BOGOTÁ (GAMA INGENIEROS ARQUITECTOS S.A.S; JOSE GUILLERMO GALAN GOMEZ; HORACIO VEGA CARDENAS; VNF S.A.S)</t>
  </si>
  <si>
    <t>INFERCAL S.A.S.</t>
  </si>
  <si>
    <t>CONSORCIO PEATONALES 2021 IDU (PUENTES Y TORONES S.A.S.; CONCREARMADO LTDA)</t>
  </si>
  <si>
    <t>CONSORCIO CICLOPUENTE SALITRE (SERINCO COLOMBIA; INGENIEROS MARE NOSTRUM COLOMBIA; SONDEOS, ESTRUCTURAS Y GEOTECNIA SUCURSAL COLOMBIA; GESSING COLOMBIA)</t>
  </si>
  <si>
    <t>CONSORCIO INTERVENTORIA VIAL (CIVILTEC INGENIEROS LTDA; PIV INGENIERÍA S.A.S.; SEÑALES LTDA)</t>
  </si>
  <si>
    <t>CONSORCIO VÍAS AIRUG 2021 (CONSULTORES DE INGENIERÍA UG21 SL SUCURSAL EN COLOMBIA; AIRTIFICIAL CW INFRASTRUCTURES COLOMBIA SAS)</t>
  </si>
  <si>
    <t>CONSORCIO AVENIDAS IC (INTECSA COLOMBIA INTERNACIONAL SAS; CAYCO SAS)</t>
  </si>
  <si>
    <t>INNOVACIÓN COLOMBIA SAS</t>
  </si>
  <si>
    <t>JORGE FANDIÑO S.A.S.</t>
  </si>
  <si>
    <t>CONSORCIO DISEÑOS VIAL CAJ (CB INGENIEROS S.A.S.; ARM CONSULTING S.A.S.; JORGE ÁLVARO SÁNCHEZ BLANCO)</t>
  </si>
  <si>
    <t>G1: DOBLE A INGENIERIA SAS
G2: CONSORCIO CICLORUTAS BOG (JMV INGENIEROS SAS; CJS INGENIERÍA )
G3: CONSORCIO EXPANSSION-JV 2021 (EXPANSSION SAS; INGENIERÍA JV SAS)
G4: CONSORCIO ESPACIO PUBLICO (GAMA INGENIEROS ARQUITECTOS SAS; JOSE GUILLERMO GALÁN GÓMEZ; VNF SAS; HORACIO VEGA CÁRDENAS)
G5: CONSORCIO CICLORUTAS BOG (JMV INGENIEROS SAS; CJS INGENIERÍA)
G6: CONSORCIO URBANO CICLORUTAS BOGOTÁ (TERMOTECNICA COINDUSTRIAL SAS; UNIDAD DE INFRAESTRUCTURA Y CONSTRUCCIONES ASOCIADAS SAS)</t>
  </si>
  <si>
    <t>G1: $ 26.994.000.990
G2: $ 26.993.716.503
G3: $ 26.993.820.320
G4: $ 27.086.194.236
G5: $ 35.527.195.214
G6: $ 24.123.738.608</t>
  </si>
  <si>
    <t>G1: APPLUS SERVICIOS INTEGRALES S.A.S.
G2: APPLUS SERVICIOS INTEGRALES S.A.S.</t>
  </si>
  <si>
    <t>G1: $ 903.172.253
G2: $ 944.963.152</t>
  </si>
  <si>
    <t>CONSORCIO SAICON-TERRA (SOLUCIONES AVANZADAS DE INGENIERIA Y CONSTRUCCION SAS – SAICON S.A.S.; TERRA INGENIEROS CIVILES S.A.S)</t>
  </si>
  <si>
    <t>CIVILTEC INGENIEROS LITDA</t>
  </si>
  <si>
    <t>INNOVACION COLOMBIA SAS</t>
  </si>
  <si>
    <t xml:space="preserve">PRODYGYTEK PROCESS DOCUMENT AND DATA SOLUTIONS S.A.S </t>
  </si>
  <si>
    <t>CYG INGENIERIA Y CONSTRUCCIONES SAS</t>
  </si>
  <si>
    <t>G1: CONSORCIO MYA 038 IDU (MEDINA &amp; RIVERA INGENIEROS ASOCIADOS SAS; ARREDONDO MADRID INGENIEROS CIVILES SAS)
G2: CONSORCIO INTERDISEÑOS ESPACIO PUBLICO (INTERDISEÑOS CONSULTORES SAS; INTERVENTORÍAS Y DISEÑOS SA)
G3: CONSORCIO ESPACIO PUBLICO 2021 (GNG INGENIERÍA SAS; INGENIERÍA DE PROYECTOS SAS)
G4: CONSORCIO SG (SESAC SA; GESSI ALVERA SAS)
G5: CONSORCIO 3B – ACI (ACI PROYECTOS SAS; 3B PROYECTOS SAS)
G6: CONSORCIO CICLORUTAS SS (SEG GEOTECNIA Y CONTROL DE CALIDAD SAS; SERINCO COLOMBIA; SONDEOS ESTRUCTURAS Y GEOTECNIA SUCURSAL COLOMBIA; PEYCO COLOMBIA)</t>
  </si>
  <si>
    <t>G1: $ 4.019.058.497
G2: $ 4.019.058.497
G3: $ 4.019.058.497
G4: $ 4.019.058.261
G5: $ 4.093.508.524
G6: $ 4.019.058.497</t>
  </si>
  <si>
    <t>IDU-LP-SGI-016-2021</t>
  </si>
  <si>
    <t>EJECUTAR A PRECIOS UNITARIOS LAS OBRAS Y ACTIVIDADES NECESARIAS PARA LA CONSERVACIÓN DE LA MALLA VIAL RURAL, EN LA CIUDAD DE BOGOTÁ, D.C. GRUPOS 1, 2 Y 3</t>
  </si>
  <si>
    <t>G1: BYR CONSTRUCCIONES S.A.S.
G2: INFERCAL S.A.
G3: CONSORCIO VIAL SATA FE IBI (INCITECO S.A.S.; BHR CONSTRUCCIONES S.A.S.; IDESTRIA S.A.S.)</t>
  </si>
  <si>
    <t>G1: $ 25.220.271.655
G2: $ 17.599.990.223
G3: $ 17.840.112.189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</si>
</sst>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3">
    <xf numFmtId="0" fontId="0" fillId="0" borderId="0"/>
    <xf numFmtId="164" fontId="4" fillId="0" borderId="0" applyFont="0" applyFill="0" applyBorder="0" applyAlignment="0" applyProtection="0"/>
    <xf numFmtId="42" fontId="4" fillId="0" borderId="0" applyFont="0" applyFill="0" applyBorder="0" applyAlignment="0" applyProtection="0"/>
  </cellStyleXfs>
  <cellXfs count="45">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Alignment="1">
      <alignment horizontal="justify" vertical="center"/>
    </xf>
    <xf numFmtId="0" fontId="0" fillId="0" borderId="0" xfId="0" applyFont="1" applyFill="1"/>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0" fillId="0" borderId="9" xfId="0" applyFont="1" applyBorder="1" applyAlignment="1">
      <alignment wrapText="1"/>
    </xf>
    <xf numFmtId="0" fontId="2" fillId="0" borderId="9" xfId="0" applyFont="1" applyFill="1" applyBorder="1" applyAlignment="1">
      <alignment horizontal="center" vertical="center" wrapText="1"/>
    </xf>
    <xf numFmtId="168" fontId="0" fillId="0" borderId="9" xfId="0" applyNumberFormat="1" applyFon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0" fontId="1" fillId="2" borderId="4" xfId="0" applyNumberFormat="1" applyFont="1" applyFill="1" applyBorder="1" applyAlignment="1">
      <alignment horizontal="center" vertical="center" wrapText="1"/>
    </xf>
    <xf numFmtId="167" fontId="2" fillId="0" borderId="10" xfId="0" applyNumberFormat="1" applyFont="1" applyFill="1" applyBorder="1" applyAlignment="1">
      <alignment horizontal="right" vertical="center" wrapText="1"/>
    </xf>
    <xf numFmtId="0" fontId="2" fillId="0" borderId="11" xfId="0" applyFont="1" applyFill="1" applyBorder="1" applyAlignment="1">
      <alignment horizontal="center" vertical="center"/>
    </xf>
    <xf numFmtId="0" fontId="6" fillId="0" borderId="0" xfId="0" applyFont="1" applyFill="1"/>
    <xf numFmtId="0" fontId="5" fillId="0" borderId="2" xfId="0" applyFont="1" applyBorder="1" applyAlignment="1">
      <alignment horizontal="center" vertical="center" wrapText="1"/>
    </xf>
    <xf numFmtId="169" fontId="0" fillId="3" borderId="7" xfId="1" applyNumberFormat="1" applyFont="1" applyFill="1" applyBorder="1" applyAlignment="1">
      <alignment horizontal="center" vertical="center" wrapText="1"/>
    </xf>
    <xf numFmtId="0" fontId="6" fillId="0" borderId="0" xfId="0" applyFont="1" applyFill="1" applyAlignment="1">
      <alignment wrapText="1"/>
    </xf>
    <xf numFmtId="0" fontId="0" fillId="0" borderId="12" xfId="0" applyBorder="1" applyAlignment="1">
      <alignment vertical="center"/>
    </xf>
    <xf numFmtId="0" fontId="0" fillId="0" borderId="12" xfId="0" applyBorder="1" applyAlignment="1">
      <alignment horizontal="justify" vertical="center" wrapText="1"/>
    </xf>
    <xf numFmtId="0" fontId="5" fillId="0" borderId="12" xfId="0" applyFont="1" applyBorder="1" applyAlignment="1">
      <alignment horizontal="center" vertical="center" wrapText="1"/>
    </xf>
    <xf numFmtId="14" fontId="0" fillId="3" borderId="12" xfId="0" applyNumberFormat="1" applyFill="1" applyBorder="1" applyAlignment="1">
      <alignment horizontal="center" vertical="center"/>
    </xf>
    <xf numFmtId="169" fontId="0" fillId="3" borderId="13" xfId="1" applyNumberFormat="1" applyFont="1" applyFill="1" applyBorder="1" applyAlignment="1">
      <alignment horizontal="center" vertical="center" wrapText="1"/>
    </xf>
    <xf numFmtId="42" fontId="0" fillId="3" borderId="7" xfId="2" applyFont="1" applyFill="1" applyBorder="1" applyAlignment="1">
      <alignment horizontal="center" vertical="center" wrapText="1"/>
    </xf>
  </cellXfs>
  <cellStyles count="3">
    <cellStyle name="Moneda" xfId="1" builtinId="4"/>
    <cellStyle name="Moneda [0]" xfId="2"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116</xdr:row>
      <xdr:rowOff>0</xdr:rowOff>
    </xdr:from>
    <xdr:to>
      <xdr:col>6</xdr:col>
      <xdr:colOff>0</xdr:colOff>
      <xdr:row>116</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15</xdr:row>
      <xdr:rowOff>0</xdr:rowOff>
    </xdr:from>
    <xdr:to>
      <xdr:col>6</xdr:col>
      <xdr:colOff>0</xdr:colOff>
      <xdr:row>15</xdr:row>
      <xdr:rowOff>0</xdr:rowOff>
    </xdr:to>
    <xdr:sp macro="" textlink="">
      <xdr:nvSpPr>
        <xdr:cNvPr id="3" name="AutoShape 155">
          <a:extLst>
            <a:ext uri="{FF2B5EF4-FFF2-40B4-BE49-F238E27FC236}">
              <a16:creationId xmlns:a16="http://schemas.microsoft.com/office/drawing/2014/main" id="{00000000-0008-0000-0900-000003000000}"/>
            </a:ext>
          </a:extLst>
        </xdr:cNvPr>
        <xdr:cNvSpPr>
          <a:spLocks noChangeArrowheads="1"/>
        </xdr:cNvSpPr>
      </xdr:nvSpPr>
      <xdr:spPr bwMode="auto">
        <a:xfrm>
          <a:off x="18783300" y="3324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6EDE89F5-3B35-44FD-829E-FA66E9C8289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19</xdr:row>
      <xdr:rowOff>0</xdr:rowOff>
    </xdr:from>
    <xdr:to>
      <xdr:col>6</xdr:col>
      <xdr:colOff>0</xdr:colOff>
      <xdr:row>19</xdr:row>
      <xdr:rowOff>0</xdr:rowOff>
    </xdr:to>
    <xdr:sp macro="" textlink="">
      <xdr:nvSpPr>
        <xdr:cNvPr id="3" name="AutoShape 155">
          <a:extLst>
            <a:ext uri="{FF2B5EF4-FFF2-40B4-BE49-F238E27FC236}">
              <a16:creationId xmlns:a16="http://schemas.microsoft.com/office/drawing/2014/main" id="{D50A0350-55CA-4EFD-B80A-6E477F268F24}"/>
            </a:ext>
          </a:extLst>
        </xdr:cNvPr>
        <xdr:cNvSpPr>
          <a:spLocks noChangeArrowheads="1"/>
        </xdr:cNvSpPr>
      </xdr:nvSpPr>
      <xdr:spPr bwMode="auto">
        <a:xfrm>
          <a:off x="19309080" y="50368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AE23CE8E-7CB0-495B-BC8F-26766B3FB21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43</xdr:row>
      <xdr:rowOff>0</xdr:rowOff>
    </xdr:from>
    <xdr:to>
      <xdr:col>6</xdr:col>
      <xdr:colOff>0</xdr:colOff>
      <xdr:row>43</xdr:row>
      <xdr:rowOff>0</xdr:rowOff>
    </xdr:to>
    <xdr:sp macro="" textlink="">
      <xdr:nvSpPr>
        <xdr:cNvPr id="3" name="AutoShape 155">
          <a:extLst>
            <a:ext uri="{FF2B5EF4-FFF2-40B4-BE49-F238E27FC236}">
              <a16:creationId xmlns:a16="http://schemas.microsoft.com/office/drawing/2014/main" id="{BB9BDB01-68E2-41C0-9DBC-0E0F426580FB}"/>
            </a:ext>
          </a:extLst>
        </xdr:cNvPr>
        <xdr:cNvSpPr>
          <a:spLocks noChangeArrowheads="1"/>
        </xdr:cNvSpPr>
      </xdr:nvSpPr>
      <xdr:spPr bwMode="auto">
        <a:xfrm>
          <a:off x="19309080" y="70485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00000000-0008-0000-0200-000003000000}"/>
            </a:ext>
          </a:extLst>
        </xdr:cNvPr>
        <xdr:cNvSpPr>
          <a:spLocks noChangeArrowheads="1"/>
        </xdr:cNvSpPr>
      </xdr:nvSpPr>
      <xdr:spPr bwMode="auto">
        <a:xfrm>
          <a:off x="18783300" y="50673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00000000-0008-0000-0300-000003000000}"/>
            </a:ext>
          </a:extLst>
        </xdr:cNvPr>
        <xdr:cNvSpPr>
          <a:spLocks noChangeArrowheads="1"/>
        </xdr:cNvSpPr>
      </xdr:nvSpPr>
      <xdr:spPr bwMode="auto">
        <a:xfrm>
          <a:off x="18783300" y="78486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20</xdr:row>
      <xdr:rowOff>0</xdr:rowOff>
    </xdr:from>
    <xdr:to>
      <xdr:col>6</xdr:col>
      <xdr:colOff>0</xdr:colOff>
      <xdr:row>20</xdr:row>
      <xdr:rowOff>0</xdr:rowOff>
    </xdr:to>
    <xdr:sp macro="" textlink="">
      <xdr:nvSpPr>
        <xdr:cNvPr id="3" name="AutoShape 155">
          <a:extLst>
            <a:ext uri="{FF2B5EF4-FFF2-40B4-BE49-F238E27FC236}">
              <a16:creationId xmlns:a16="http://schemas.microsoft.com/office/drawing/2014/main" id="{00000000-0008-0000-0400-000003000000}"/>
            </a:ext>
          </a:extLst>
        </xdr:cNvPr>
        <xdr:cNvSpPr>
          <a:spLocks noChangeArrowheads="1"/>
        </xdr:cNvSpPr>
      </xdr:nvSpPr>
      <xdr:spPr bwMode="auto">
        <a:xfrm>
          <a:off x="19309080" y="59512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00000000-0008-0000-0500-000003000000}"/>
            </a:ext>
          </a:extLst>
        </xdr:cNvPr>
        <xdr:cNvSpPr>
          <a:spLocks noChangeArrowheads="1"/>
        </xdr:cNvSpPr>
      </xdr:nvSpPr>
      <xdr:spPr bwMode="auto">
        <a:xfrm>
          <a:off x="18783300" y="884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00000000-0008-0000-0600-000003000000}"/>
            </a:ext>
          </a:extLst>
        </xdr:cNvPr>
        <xdr:cNvSpPr>
          <a:spLocks noChangeArrowheads="1"/>
        </xdr:cNvSpPr>
      </xdr:nvSpPr>
      <xdr:spPr bwMode="auto">
        <a:xfrm>
          <a:off x="19309080" y="41224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18</xdr:row>
      <xdr:rowOff>0</xdr:rowOff>
    </xdr:from>
    <xdr:to>
      <xdr:col>6</xdr:col>
      <xdr:colOff>0</xdr:colOff>
      <xdr:row>18</xdr:row>
      <xdr:rowOff>0</xdr:rowOff>
    </xdr:to>
    <xdr:sp macro="" textlink="">
      <xdr:nvSpPr>
        <xdr:cNvPr id="3" name="AutoShape 155">
          <a:extLst>
            <a:ext uri="{FF2B5EF4-FFF2-40B4-BE49-F238E27FC236}">
              <a16:creationId xmlns:a16="http://schemas.microsoft.com/office/drawing/2014/main" id="{00000000-0008-0000-0700-000003000000}"/>
            </a:ext>
          </a:extLst>
        </xdr:cNvPr>
        <xdr:cNvSpPr>
          <a:spLocks noChangeArrowheads="1"/>
        </xdr:cNvSpPr>
      </xdr:nvSpPr>
      <xdr:spPr bwMode="auto">
        <a:xfrm>
          <a:off x="19309080" y="77800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00000000-0008-0000-0800-000003000000}"/>
            </a:ext>
          </a:extLst>
        </xdr:cNvPr>
        <xdr:cNvSpPr>
          <a:spLocks noChangeArrowheads="1"/>
        </xdr:cNvSpPr>
      </xdr:nvSpPr>
      <xdr:spPr bwMode="auto">
        <a:xfrm>
          <a:off x="19309080" y="741426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2"/>
  <sheetViews>
    <sheetView tabSelected="1" topLeftCell="A109" zoomScale="80" zoomScaleNormal="80" workbookViewId="0">
      <selection activeCell="D122" sqref="D122"/>
    </sheetView>
  </sheetViews>
  <sheetFormatPr baseColWidth="10" defaultRowHeight="14.4" x14ac:dyDescent="0.3"/>
  <cols>
    <col min="1" max="1" width="6.6640625" style="4" customWidth="1"/>
    <col min="2" max="2" width="31.109375" style="5" bestFit="1" customWidth="1"/>
    <col min="3" max="3" width="95.6640625" style="15" customWidth="1"/>
    <col min="4" max="4" width="67.109375" style="2" customWidth="1"/>
    <col min="5" max="5" width="24.4414062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23">
        <v>1</v>
      </c>
      <c r="B8" s="29" t="s">
        <v>15</v>
      </c>
      <c r="C8" s="30" t="s">
        <v>16</v>
      </c>
      <c r="D8" s="36" t="s">
        <v>17</v>
      </c>
      <c r="E8" s="31">
        <v>44243</v>
      </c>
      <c r="F8" s="37">
        <v>1368760836</v>
      </c>
      <c r="G8" s="35"/>
    </row>
    <row r="9" spans="1:7" s="12" customFormat="1" ht="28.8" x14ac:dyDescent="0.3">
      <c r="A9" s="34">
        <v>2</v>
      </c>
      <c r="B9" s="39" t="s">
        <v>18</v>
      </c>
      <c r="C9" s="40" t="s">
        <v>19</v>
      </c>
      <c r="D9" s="41" t="s">
        <v>20</v>
      </c>
      <c r="E9" s="42">
        <v>44250</v>
      </c>
      <c r="F9" s="43">
        <v>10468731474</v>
      </c>
      <c r="G9" s="38"/>
    </row>
    <row r="10" spans="1:7" s="12" customFormat="1" ht="28.8" x14ac:dyDescent="0.3">
      <c r="A10" s="34">
        <v>3</v>
      </c>
      <c r="B10" s="29" t="s">
        <v>21</v>
      </c>
      <c r="C10" s="30" t="s">
        <v>22</v>
      </c>
      <c r="D10" s="36" t="s">
        <v>23</v>
      </c>
      <c r="E10" s="31">
        <v>44257</v>
      </c>
      <c r="F10" s="44">
        <v>1659836592</v>
      </c>
      <c r="G10" s="38"/>
    </row>
    <row r="11" spans="1:7" s="12" customFormat="1" ht="57.6" x14ac:dyDescent="0.3">
      <c r="A11" s="34">
        <v>4</v>
      </c>
      <c r="B11" s="39" t="s">
        <v>24</v>
      </c>
      <c r="C11" s="40" t="s">
        <v>25</v>
      </c>
      <c r="D11" s="41" t="s">
        <v>26</v>
      </c>
      <c r="E11" s="42">
        <v>44260</v>
      </c>
      <c r="F11" s="43">
        <v>5428983704</v>
      </c>
      <c r="G11" s="38"/>
    </row>
    <row r="12" spans="1:7" s="12" customFormat="1" x14ac:dyDescent="0.3">
      <c r="A12" s="34">
        <v>5</v>
      </c>
      <c r="B12" s="39" t="s">
        <v>27</v>
      </c>
      <c r="C12" s="40" t="s">
        <v>28</v>
      </c>
      <c r="D12" s="41" t="s">
        <v>29</v>
      </c>
      <c r="E12" s="42">
        <v>44266</v>
      </c>
      <c r="F12" s="43">
        <v>54999420</v>
      </c>
      <c r="G12" s="38"/>
    </row>
    <row r="13" spans="1:7" s="12" customFormat="1" ht="57.6" x14ac:dyDescent="0.3">
      <c r="A13" s="34">
        <v>6</v>
      </c>
      <c r="B13" s="39" t="s">
        <v>30</v>
      </c>
      <c r="C13" s="40" t="s">
        <v>31</v>
      </c>
      <c r="D13" s="41" t="s">
        <v>32</v>
      </c>
      <c r="E13" s="42">
        <v>44270</v>
      </c>
      <c r="F13" s="43">
        <v>28560000</v>
      </c>
      <c r="G13" s="38"/>
    </row>
    <row r="14" spans="1:7" s="12" customFormat="1" ht="204.75" customHeight="1" x14ac:dyDescent="0.3">
      <c r="A14" s="34">
        <v>7</v>
      </c>
      <c r="B14" s="39" t="s">
        <v>33</v>
      </c>
      <c r="C14" s="40" t="s">
        <v>34</v>
      </c>
      <c r="D14" s="41" t="s">
        <v>35</v>
      </c>
      <c r="E14" s="42">
        <v>44270</v>
      </c>
      <c r="F14" s="43">
        <v>15522127</v>
      </c>
      <c r="G14" s="38"/>
    </row>
    <row r="15" spans="1:7" s="12" customFormat="1" ht="28.8" x14ac:dyDescent="0.3">
      <c r="A15" s="34">
        <v>8</v>
      </c>
      <c r="B15" s="39" t="s">
        <v>36</v>
      </c>
      <c r="C15" s="40" t="s">
        <v>37</v>
      </c>
      <c r="D15" s="41" t="s">
        <v>38</v>
      </c>
      <c r="E15" s="42">
        <v>44274</v>
      </c>
      <c r="F15" s="43">
        <v>469748071</v>
      </c>
      <c r="G15" s="38"/>
    </row>
    <row r="16" spans="1:7" s="12" customFormat="1" ht="43.2" x14ac:dyDescent="0.3">
      <c r="A16" s="34">
        <v>9</v>
      </c>
      <c r="B16" s="39" t="s">
        <v>39</v>
      </c>
      <c r="C16" s="40" t="s">
        <v>40</v>
      </c>
      <c r="D16" s="41" t="s">
        <v>41</v>
      </c>
      <c r="E16" s="42">
        <v>44281</v>
      </c>
      <c r="F16" s="43">
        <v>1358540777</v>
      </c>
      <c r="G16" s="38"/>
    </row>
    <row r="17" spans="1:7" s="12" customFormat="1" ht="28.8" x14ac:dyDescent="0.3">
      <c r="A17" s="34">
        <v>10</v>
      </c>
      <c r="B17" s="39" t="s">
        <v>42</v>
      </c>
      <c r="C17" s="40" t="s">
        <v>43</v>
      </c>
      <c r="D17" s="41" t="s">
        <v>44</v>
      </c>
      <c r="E17" s="42">
        <v>44284</v>
      </c>
      <c r="F17" s="43">
        <v>450992745</v>
      </c>
      <c r="G17" s="38"/>
    </row>
    <row r="18" spans="1:7" s="12" customFormat="1" ht="43.2" x14ac:dyDescent="0.3">
      <c r="A18" s="34">
        <v>11</v>
      </c>
      <c r="B18" s="39" t="s">
        <v>45</v>
      </c>
      <c r="C18" s="40" t="s">
        <v>46</v>
      </c>
      <c r="D18" s="41" t="s">
        <v>47</v>
      </c>
      <c r="E18" s="42">
        <v>44285</v>
      </c>
      <c r="F18" s="43">
        <v>699041260</v>
      </c>
      <c r="G18" s="38"/>
    </row>
    <row r="19" spans="1:7" s="12" customFormat="1" ht="43.2" x14ac:dyDescent="0.3">
      <c r="A19" s="34">
        <v>12</v>
      </c>
      <c r="B19" s="29" t="s">
        <v>49</v>
      </c>
      <c r="C19" s="30" t="s">
        <v>50</v>
      </c>
      <c r="D19" s="36" t="s">
        <v>75</v>
      </c>
      <c r="E19" s="31">
        <v>44299</v>
      </c>
      <c r="F19" s="44">
        <v>327649773</v>
      </c>
      <c r="G19" s="38"/>
    </row>
    <row r="20" spans="1:7" s="12" customFormat="1" ht="57.6" x14ac:dyDescent="0.3">
      <c r="A20" s="34">
        <v>13</v>
      </c>
      <c r="B20" s="39" t="s">
        <v>51</v>
      </c>
      <c r="C20" s="40" t="s">
        <v>52</v>
      </c>
      <c r="D20" s="41" t="s">
        <v>76</v>
      </c>
      <c r="E20" s="42">
        <v>44300</v>
      </c>
      <c r="F20" s="43">
        <v>397675263</v>
      </c>
      <c r="G20" s="38"/>
    </row>
    <row r="21" spans="1:7" s="12" customFormat="1" ht="28.8" x14ac:dyDescent="0.3">
      <c r="A21" s="34">
        <v>14</v>
      </c>
      <c r="B21" s="39" t="s">
        <v>53</v>
      </c>
      <c r="C21" s="40" t="s">
        <v>54</v>
      </c>
      <c r="D21" s="41" t="s">
        <v>77</v>
      </c>
      <c r="E21" s="42">
        <v>44302</v>
      </c>
      <c r="F21" s="43">
        <v>500000000</v>
      </c>
      <c r="G21" s="38"/>
    </row>
    <row r="22" spans="1:7" s="12" customFormat="1" x14ac:dyDescent="0.3">
      <c r="A22" s="34">
        <v>15</v>
      </c>
      <c r="B22" s="39" t="s">
        <v>55</v>
      </c>
      <c r="C22" s="40" t="s">
        <v>56</v>
      </c>
      <c r="D22" s="41" t="s">
        <v>78</v>
      </c>
      <c r="E22" s="42">
        <v>44302</v>
      </c>
      <c r="F22" s="43">
        <v>327649773</v>
      </c>
      <c r="G22" s="38"/>
    </row>
    <row r="23" spans="1:7" s="12" customFormat="1" ht="28.8" x14ac:dyDescent="0.3">
      <c r="A23" s="34">
        <v>16</v>
      </c>
      <c r="B23" s="39" t="s">
        <v>57</v>
      </c>
      <c r="C23" s="40" t="s">
        <v>58</v>
      </c>
      <c r="D23" s="41" t="s">
        <v>79</v>
      </c>
      <c r="E23" s="42">
        <v>44305</v>
      </c>
      <c r="F23" s="43">
        <v>30547598</v>
      </c>
      <c r="G23" s="38"/>
    </row>
    <row r="24" spans="1:7" s="12" customFormat="1" ht="28.8" x14ac:dyDescent="0.3">
      <c r="A24" s="34">
        <v>17</v>
      </c>
      <c r="B24" s="39" t="s">
        <v>59</v>
      </c>
      <c r="C24" s="40" t="s">
        <v>60</v>
      </c>
      <c r="D24" s="41" t="s">
        <v>80</v>
      </c>
      <c r="E24" s="42">
        <v>44309</v>
      </c>
      <c r="F24" s="43">
        <v>120000000</v>
      </c>
      <c r="G24" s="38"/>
    </row>
    <row r="25" spans="1:7" s="12" customFormat="1" ht="43.2" x14ac:dyDescent="0.3">
      <c r="A25" s="34">
        <v>18</v>
      </c>
      <c r="B25" s="39" t="s">
        <v>61</v>
      </c>
      <c r="C25" s="40" t="s">
        <v>62</v>
      </c>
      <c r="D25" s="41" t="s">
        <v>81</v>
      </c>
      <c r="E25" s="42">
        <v>44315</v>
      </c>
      <c r="F25" s="43">
        <v>875005843</v>
      </c>
      <c r="G25" s="38"/>
    </row>
    <row r="26" spans="1:7" s="12" customFormat="1" ht="57.6" x14ac:dyDescent="0.3">
      <c r="A26" s="34">
        <v>19</v>
      </c>
      <c r="B26" s="39" t="s">
        <v>63</v>
      </c>
      <c r="C26" s="40" t="s">
        <v>64</v>
      </c>
      <c r="D26" s="41" t="s">
        <v>82</v>
      </c>
      <c r="E26" s="42">
        <v>44315</v>
      </c>
      <c r="F26" s="43">
        <v>161797566</v>
      </c>
      <c r="G26" s="38"/>
    </row>
    <row r="27" spans="1:7" s="12" customFormat="1" ht="57.6" x14ac:dyDescent="0.3">
      <c r="A27" s="34">
        <v>20</v>
      </c>
      <c r="B27" s="39" t="s">
        <v>65</v>
      </c>
      <c r="C27" s="40" t="s">
        <v>66</v>
      </c>
      <c r="D27" s="41" t="s">
        <v>83</v>
      </c>
      <c r="E27" s="42">
        <v>44315</v>
      </c>
      <c r="F27" s="43">
        <v>1392218522</v>
      </c>
      <c r="G27" s="38"/>
    </row>
    <row r="28" spans="1:7" s="12" customFormat="1" ht="57.6" x14ac:dyDescent="0.3">
      <c r="A28" s="34">
        <v>21</v>
      </c>
      <c r="B28" s="39" t="s">
        <v>67</v>
      </c>
      <c r="C28" s="40" t="s">
        <v>68</v>
      </c>
      <c r="D28" s="41" t="s">
        <v>84</v>
      </c>
      <c r="E28" s="42">
        <v>44315</v>
      </c>
      <c r="F28" s="43">
        <v>4225011783</v>
      </c>
      <c r="G28" s="38"/>
    </row>
    <row r="29" spans="1:7" s="12" customFormat="1" ht="57.6" x14ac:dyDescent="0.3">
      <c r="A29" s="34">
        <v>22</v>
      </c>
      <c r="B29" s="39" t="s">
        <v>69</v>
      </c>
      <c r="C29" s="40" t="s">
        <v>70</v>
      </c>
      <c r="D29" s="41" t="s">
        <v>85</v>
      </c>
      <c r="E29" s="42">
        <v>44316</v>
      </c>
      <c r="F29" s="43">
        <v>5373042774</v>
      </c>
      <c r="G29" s="38"/>
    </row>
    <row r="30" spans="1:7" s="12" customFormat="1" ht="28.8" x14ac:dyDescent="0.3">
      <c r="A30" s="34">
        <v>23</v>
      </c>
      <c r="B30" s="39" t="s">
        <v>71</v>
      </c>
      <c r="C30" s="40" t="s">
        <v>72</v>
      </c>
      <c r="D30" s="41" t="s">
        <v>86</v>
      </c>
      <c r="E30" s="42">
        <v>44316</v>
      </c>
      <c r="F30" s="43">
        <v>208988800</v>
      </c>
      <c r="G30" s="38"/>
    </row>
    <row r="31" spans="1:7" s="12" customFormat="1" ht="28.8" x14ac:dyDescent="0.3">
      <c r="A31" s="34">
        <v>24</v>
      </c>
      <c r="B31" s="39" t="s">
        <v>73</v>
      </c>
      <c r="C31" s="40" t="s">
        <v>74</v>
      </c>
      <c r="D31" s="41" t="s">
        <v>87</v>
      </c>
      <c r="E31" s="42">
        <v>44316</v>
      </c>
      <c r="F31" s="43">
        <v>23160398</v>
      </c>
      <c r="G31" s="38"/>
    </row>
    <row r="32" spans="1:7" s="12" customFormat="1" ht="28.8" x14ac:dyDescent="0.3">
      <c r="A32" s="34">
        <v>25</v>
      </c>
      <c r="B32" s="29" t="s">
        <v>89</v>
      </c>
      <c r="C32" s="30" t="s">
        <v>90</v>
      </c>
      <c r="D32" s="36" t="s">
        <v>91</v>
      </c>
      <c r="E32" s="31">
        <v>44320</v>
      </c>
      <c r="F32" s="44">
        <v>603655019</v>
      </c>
      <c r="G32" s="38"/>
    </row>
    <row r="33" spans="1:7" s="12" customFormat="1" ht="28.8" x14ac:dyDescent="0.3">
      <c r="A33" s="34">
        <v>26</v>
      </c>
      <c r="B33" s="39" t="s">
        <v>92</v>
      </c>
      <c r="C33" s="40" t="s">
        <v>93</v>
      </c>
      <c r="D33" s="41" t="s">
        <v>94</v>
      </c>
      <c r="E33" s="42">
        <v>44321</v>
      </c>
      <c r="F33" s="43">
        <v>90000000</v>
      </c>
      <c r="G33" s="38"/>
    </row>
    <row r="34" spans="1:7" s="12" customFormat="1" ht="28.8" x14ac:dyDescent="0.3">
      <c r="A34" s="34">
        <v>27</v>
      </c>
      <c r="B34" s="39" t="s">
        <v>95</v>
      </c>
      <c r="C34" s="40" t="s">
        <v>96</v>
      </c>
      <c r="D34" s="41" t="s">
        <v>97</v>
      </c>
      <c r="E34" s="42">
        <v>44321</v>
      </c>
      <c r="F34" s="43">
        <v>20999930</v>
      </c>
      <c r="G34" s="38"/>
    </row>
    <row r="35" spans="1:7" s="12" customFormat="1" ht="43.2" x14ac:dyDescent="0.3">
      <c r="A35" s="34">
        <v>28</v>
      </c>
      <c r="B35" s="39" t="s">
        <v>98</v>
      </c>
      <c r="C35" s="40" t="s">
        <v>99</v>
      </c>
      <c r="D35" s="41" t="s">
        <v>100</v>
      </c>
      <c r="E35" s="42">
        <v>44336</v>
      </c>
      <c r="F35" s="43">
        <v>39698400</v>
      </c>
      <c r="G35" s="38"/>
    </row>
    <row r="36" spans="1:7" s="12" customFormat="1" ht="43.2" x14ac:dyDescent="0.3">
      <c r="A36" s="34">
        <v>29</v>
      </c>
      <c r="B36" s="39" t="s">
        <v>101</v>
      </c>
      <c r="C36" s="40" t="s">
        <v>102</v>
      </c>
      <c r="D36" s="41" t="s">
        <v>103</v>
      </c>
      <c r="E36" s="42">
        <v>44342</v>
      </c>
      <c r="F36" s="43">
        <v>364377740</v>
      </c>
      <c r="G36" s="38"/>
    </row>
    <row r="37" spans="1:7" s="12" customFormat="1" ht="28.8" x14ac:dyDescent="0.3">
      <c r="A37" s="34">
        <v>30</v>
      </c>
      <c r="B37" s="39" t="s">
        <v>104</v>
      </c>
      <c r="C37" s="40" t="s">
        <v>105</v>
      </c>
      <c r="D37" s="41" t="s">
        <v>106</v>
      </c>
      <c r="E37" s="42">
        <v>44342</v>
      </c>
      <c r="F37" s="43">
        <v>684482327</v>
      </c>
      <c r="G37" s="38"/>
    </row>
    <row r="38" spans="1:7" s="12" customFormat="1" ht="28.8" x14ac:dyDescent="0.3">
      <c r="A38" s="34">
        <v>31</v>
      </c>
      <c r="B38" s="29" t="s">
        <v>107</v>
      </c>
      <c r="C38" s="30" t="s">
        <v>108</v>
      </c>
      <c r="D38" s="36" t="s">
        <v>78</v>
      </c>
      <c r="E38" s="31">
        <v>44348</v>
      </c>
      <c r="F38" s="44">
        <v>941718305</v>
      </c>
      <c r="G38" s="38"/>
    </row>
    <row r="39" spans="1:7" s="12" customFormat="1" ht="43.2" x14ac:dyDescent="0.3">
      <c r="A39" s="34">
        <v>32</v>
      </c>
      <c r="B39" s="39" t="s">
        <v>109</v>
      </c>
      <c r="C39" s="40" t="s">
        <v>110</v>
      </c>
      <c r="D39" s="41" t="s">
        <v>111</v>
      </c>
      <c r="E39" s="31">
        <v>44349</v>
      </c>
      <c r="F39" s="43">
        <v>27259450816</v>
      </c>
      <c r="G39" s="38"/>
    </row>
    <row r="40" spans="1:7" s="12" customFormat="1" ht="43.2" x14ac:dyDescent="0.3">
      <c r="A40" s="34">
        <v>33</v>
      </c>
      <c r="B40" s="39" t="s">
        <v>112</v>
      </c>
      <c r="C40" s="40" t="s">
        <v>113</v>
      </c>
      <c r="D40" s="41" t="s">
        <v>114</v>
      </c>
      <c r="E40" s="31">
        <v>44356</v>
      </c>
      <c r="F40" s="43">
        <v>6265350</v>
      </c>
      <c r="G40" s="38"/>
    </row>
    <row r="41" spans="1:7" s="12" customFormat="1" ht="57.6" x14ac:dyDescent="0.3">
      <c r="A41" s="34">
        <v>34</v>
      </c>
      <c r="B41" s="39" t="s">
        <v>115</v>
      </c>
      <c r="C41" s="40" t="s">
        <v>116</v>
      </c>
      <c r="D41" s="41" t="s">
        <v>117</v>
      </c>
      <c r="E41" s="31">
        <v>44357</v>
      </c>
      <c r="F41" s="43">
        <v>1329116061</v>
      </c>
      <c r="G41" s="38"/>
    </row>
    <row r="42" spans="1:7" s="12" customFormat="1" ht="57.6" x14ac:dyDescent="0.3">
      <c r="A42" s="34">
        <v>35</v>
      </c>
      <c r="B42" s="39" t="s">
        <v>118</v>
      </c>
      <c r="C42" s="40" t="s">
        <v>119</v>
      </c>
      <c r="D42" s="41" t="s">
        <v>120</v>
      </c>
      <c r="E42" s="31">
        <v>44357</v>
      </c>
      <c r="F42" s="43">
        <v>1611888577</v>
      </c>
      <c r="G42" s="38"/>
    </row>
    <row r="43" spans="1:7" s="12" customFormat="1" ht="57.6" x14ac:dyDescent="0.3">
      <c r="A43" s="34">
        <v>36</v>
      </c>
      <c r="B43" s="39" t="s">
        <v>121</v>
      </c>
      <c r="C43" s="40" t="s">
        <v>122</v>
      </c>
      <c r="D43" s="41" t="s">
        <v>123</v>
      </c>
      <c r="E43" s="31">
        <v>44357</v>
      </c>
      <c r="F43" s="43">
        <v>725462204</v>
      </c>
      <c r="G43" s="38"/>
    </row>
    <row r="44" spans="1:7" s="12" customFormat="1" ht="100.8" x14ac:dyDescent="0.3">
      <c r="A44" s="34">
        <v>37</v>
      </c>
      <c r="B44" s="39" t="s">
        <v>124</v>
      </c>
      <c r="C44" s="40" t="s">
        <v>125</v>
      </c>
      <c r="D44" s="41" t="s">
        <v>126</v>
      </c>
      <c r="E44" s="31">
        <v>44358</v>
      </c>
      <c r="F44" s="43" t="s">
        <v>133</v>
      </c>
      <c r="G44" s="38">
        <f>5234060927+1155168806+1379523200+113902834</f>
        <v>7882655767</v>
      </c>
    </row>
    <row r="45" spans="1:7" s="12" customFormat="1" ht="57.6" x14ac:dyDescent="0.3">
      <c r="A45" s="34">
        <v>38</v>
      </c>
      <c r="B45" s="39" t="s">
        <v>127</v>
      </c>
      <c r="C45" s="40" t="s">
        <v>128</v>
      </c>
      <c r="D45" s="41" t="s">
        <v>129</v>
      </c>
      <c r="E45" s="31">
        <v>44369</v>
      </c>
      <c r="F45" s="43">
        <v>1406160159</v>
      </c>
      <c r="G45" s="38"/>
    </row>
    <row r="46" spans="1:7" s="12" customFormat="1" ht="72" x14ac:dyDescent="0.3">
      <c r="A46" s="34">
        <v>39</v>
      </c>
      <c r="B46" s="39" t="s">
        <v>130</v>
      </c>
      <c r="C46" s="40" t="s">
        <v>131</v>
      </c>
      <c r="D46" s="41" t="s">
        <v>132</v>
      </c>
      <c r="E46" s="31">
        <v>44377</v>
      </c>
      <c r="F46" s="43">
        <v>398146949</v>
      </c>
      <c r="G46" s="38"/>
    </row>
    <row r="47" spans="1:7" s="12" customFormat="1" ht="43.2" x14ac:dyDescent="0.3">
      <c r="A47" s="34">
        <v>40</v>
      </c>
      <c r="B47" s="29" t="s">
        <v>136</v>
      </c>
      <c r="C47" s="30" t="s">
        <v>137</v>
      </c>
      <c r="D47" s="36" t="s">
        <v>138</v>
      </c>
      <c r="E47" s="31">
        <v>44378</v>
      </c>
      <c r="F47" s="44">
        <v>5434379701</v>
      </c>
      <c r="G47" s="38"/>
    </row>
    <row r="48" spans="1:7" s="12" customFormat="1" ht="28.8" x14ac:dyDescent="0.3">
      <c r="A48" s="34">
        <v>41</v>
      </c>
      <c r="B48" s="39" t="s">
        <v>139</v>
      </c>
      <c r="C48" s="40" t="s">
        <v>140</v>
      </c>
      <c r="D48" s="41" t="s">
        <v>44</v>
      </c>
      <c r="E48" s="31">
        <v>44384</v>
      </c>
      <c r="F48" s="43">
        <v>1803725840</v>
      </c>
      <c r="G48" s="38"/>
    </row>
    <row r="49" spans="1:7" s="12" customFormat="1" ht="43.2" x14ac:dyDescent="0.3">
      <c r="A49" s="34">
        <v>42</v>
      </c>
      <c r="B49" s="39" t="s">
        <v>141</v>
      </c>
      <c r="C49" s="40" t="s">
        <v>142</v>
      </c>
      <c r="D49" s="41" t="s">
        <v>143</v>
      </c>
      <c r="E49" s="31">
        <v>44385</v>
      </c>
      <c r="F49" s="43">
        <v>270054911</v>
      </c>
      <c r="G49" s="38"/>
    </row>
    <row r="50" spans="1:7" s="12" customFormat="1" ht="57.6" x14ac:dyDescent="0.3">
      <c r="A50" s="34">
        <v>43</v>
      </c>
      <c r="B50" s="39" t="s">
        <v>144</v>
      </c>
      <c r="C50" s="40" t="s">
        <v>145</v>
      </c>
      <c r="D50" s="41" t="s">
        <v>146</v>
      </c>
      <c r="E50" s="31">
        <v>44386</v>
      </c>
      <c r="F50" s="43">
        <v>1370538697</v>
      </c>
      <c r="G50" s="38"/>
    </row>
    <row r="51" spans="1:7" s="12" customFormat="1" ht="43.2" x14ac:dyDescent="0.3">
      <c r="A51" s="34">
        <v>44</v>
      </c>
      <c r="B51" s="39" t="s">
        <v>147</v>
      </c>
      <c r="C51" s="40" t="s">
        <v>148</v>
      </c>
      <c r="D51" s="41" t="s">
        <v>149</v>
      </c>
      <c r="E51" s="31">
        <v>44390</v>
      </c>
      <c r="F51" s="43">
        <v>98880467</v>
      </c>
      <c r="G51" s="38"/>
    </row>
    <row r="52" spans="1:7" s="12" customFormat="1" ht="57.6" x14ac:dyDescent="0.3">
      <c r="A52" s="34">
        <v>45</v>
      </c>
      <c r="B52" s="39" t="s">
        <v>150</v>
      </c>
      <c r="C52" s="40" t="s">
        <v>151</v>
      </c>
      <c r="D52" s="41" t="s">
        <v>152</v>
      </c>
      <c r="E52" s="31">
        <v>44391</v>
      </c>
      <c r="F52" s="43">
        <v>811889208</v>
      </c>
      <c r="G52" s="38"/>
    </row>
    <row r="53" spans="1:7" s="12" customFormat="1" ht="57.6" x14ac:dyDescent="0.3">
      <c r="A53" s="34">
        <v>46</v>
      </c>
      <c r="B53" s="39" t="s">
        <v>153</v>
      </c>
      <c r="C53" s="40" t="s">
        <v>154</v>
      </c>
      <c r="D53" s="41" t="s">
        <v>155</v>
      </c>
      <c r="E53" s="31">
        <v>44392</v>
      </c>
      <c r="F53" s="43">
        <v>32624490278</v>
      </c>
      <c r="G53" s="38"/>
    </row>
    <row r="54" spans="1:7" s="12" customFormat="1" ht="28.8" x14ac:dyDescent="0.3">
      <c r="A54" s="34">
        <v>47</v>
      </c>
      <c r="B54" s="39" t="s">
        <v>156</v>
      </c>
      <c r="C54" s="40" t="s">
        <v>157</v>
      </c>
      <c r="D54" s="41" t="s">
        <v>158</v>
      </c>
      <c r="E54" s="31">
        <v>44398</v>
      </c>
      <c r="F54" s="43">
        <v>73616108</v>
      </c>
      <c r="G54" s="38"/>
    </row>
    <row r="55" spans="1:7" s="12" customFormat="1" ht="28.8" x14ac:dyDescent="0.3">
      <c r="A55" s="34">
        <v>48</v>
      </c>
      <c r="B55" s="39" t="s">
        <v>159</v>
      </c>
      <c r="C55" s="40" t="s">
        <v>160</v>
      </c>
      <c r="D55" s="41" t="s">
        <v>161</v>
      </c>
      <c r="E55" s="31">
        <v>44405</v>
      </c>
      <c r="F55" s="43">
        <v>19152891</v>
      </c>
      <c r="G55" s="38"/>
    </row>
    <row r="56" spans="1:7" s="12" customFormat="1" ht="28.8" x14ac:dyDescent="0.3">
      <c r="A56" s="34">
        <v>49</v>
      </c>
      <c r="B56" s="39" t="s">
        <v>162</v>
      </c>
      <c r="C56" s="40" t="s">
        <v>163</v>
      </c>
      <c r="D56" s="41" t="s">
        <v>164</v>
      </c>
      <c r="E56" s="31">
        <v>44407</v>
      </c>
      <c r="F56" s="43">
        <v>1274549500</v>
      </c>
      <c r="G56" s="38"/>
    </row>
    <row r="57" spans="1:7" s="12" customFormat="1" ht="43.2" x14ac:dyDescent="0.3">
      <c r="A57" s="34">
        <v>50</v>
      </c>
      <c r="B57" s="39" t="s">
        <v>165</v>
      </c>
      <c r="C57" s="40" t="s">
        <v>166</v>
      </c>
      <c r="D57" s="41" t="s">
        <v>167</v>
      </c>
      <c r="E57" s="31">
        <v>44407</v>
      </c>
      <c r="F57" s="43">
        <v>479573275</v>
      </c>
      <c r="G57" s="38"/>
    </row>
    <row r="58" spans="1:7" s="12" customFormat="1" ht="57.6" x14ac:dyDescent="0.3">
      <c r="A58" s="34">
        <v>51</v>
      </c>
      <c r="B58" s="29" t="s">
        <v>169</v>
      </c>
      <c r="C58" s="30" t="s">
        <v>170</v>
      </c>
      <c r="D58" s="36" t="s">
        <v>171</v>
      </c>
      <c r="E58" s="31">
        <v>44419</v>
      </c>
      <c r="F58" s="44">
        <v>15019000</v>
      </c>
      <c r="G58" s="38"/>
    </row>
    <row r="59" spans="1:7" s="12" customFormat="1" ht="43.2" x14ac:dyDescent="0.3">
      <c r="A59" s="34">
        <v>52</v>
      </c>
      <c r="B59" s="39" t="s">
        <v>172</v>
      </c>
      <c r="C59" s="40" t="s">
        <v>173</v>
      </c>
      <c r="D59" s="41" t="s">
        <v>174</v>
      </c>
      <c r="E59" s="31">
        <v>44420</v>
      </c>
      <c r="F59" s="43">
        <v>565694033</v>
      </c>
      <c r="G59" s="38"/>
    </row>
    <row r="60" spans="1:7" s="12" customFormat="1" ht="28.8" x14ac:dyDescent="0.3">
      <c r="A60" s="34">
        <v>53</v>
      </c>
      <c r="B60" s="39" t="s">
        <v>175</v>
      </c>
      <c r="C60" s="40" t="s">
        <v>176</v>
      </c>
      <c r="D60" s="41" t="s">
        <v>177</v>
      </c>
      <c r="E60" s="31">
        <v>44439</v>
      </c>
      <c r="F60" s="43">
        <v>8047736032</v>
      </c>
      <c r="G60" s="38"/>
    </row>
    <row r="61" spans="1:7" s="12" customFormat="1" ht="28.8" x14ac:dyDescent="0.3">
      <c r="A61" s="34">
        <v>54</v>
      </c>
      <c r="B61" s="29" t="s">
        <v>179</v>
      </c>
      <c r="C61" s="30" t="s">
        <v>187</v>
      </c>
      <c r="D61" s="36" t="s">
        <v>164</v>
      </c>
      <c r="E61" s="31">
        <v>44445</v>
      </c>
      <c r="F61" s="44">
        <v>292717911</v>
      </c>
      <c r="G61" s="38"/>
    </row>
    <row r="62" spans="1:7" s="12" customFormat="1" ht="28.8" x14ac:dyDescent="0.3">
      <c r="A62" s="34">
        <v>55</v>
      </c>
      <c r="B62" s="39" t="s">
        <v>180</v>
      </c>
      <c r="C62" s="40" t="s">
        <v>188</v>
      </c>
      <c r="D62" s="41" t="s">
        <v>196</v>
      </c>
      <c r="E62" s="31">
        <v>44449</v>
      </c>
      <c r="F62" s="43">
        <v>4634112788</v>
      </c>
      <c r="G62" s="38"/>
    </row>
    <row r="63" spans="1:7" s="12" customFormat="1" ht="28.8" x14ac:dyDescent="0.3">
      <c r="A63" s="34">
        <v>56</v>
      </c>
      <c r="B63" s="39" t="s">
        <v>181</v>
      </c>
      <c r="C63" s="40" t="s">
        <v>189</v>
      </c>
      <c r="D63" s="41" t="s">
        <v>195</v>
      </c>
      <c r="E63" s="31">
        <v>44452</v>
      </c>
      <c r="F63" s="43">
        <v>2490998792</v>
      </c>
      <c r="G63" s="38"/>
    </row>
    <row r="64" spans="1:7" s="12" customFormat="1" ht="28.8" x14ac:dyDescent="0.3">
      <c r="A64" s="34">
        <v>57</v>
      </c>
      <c r="B64" s="39" t="s">
        <v>182</v>
      </c>
      <c r="C64" s="40" t="s">
        <v>190</v>
      </c>
      <c r="D64" s="41" t="s">
        <v>197</v>
      </c>
      <c r="E64" s="42">
        <v>44456</v>
      </c>
      <c r="F64" s="43">
        <v>49063700</v>
      </c>
      <c r="G64" s="38"/>
    </row>
    <row r="65" spans="1:7" s="12" customFormat="1" ht="57.6" x14ac:dyDescent="0.3">
      <c r="A65" s="34">
        <v>58</v>
      </c>
      <c r="B65" s="39" t="s">
        <v>183</v>
      </c>
      <c r="C65" s="40" t="s">
        <v>191</v>
      </c>
      <c r="D65" s="41" t="s">
        <v>198</v>
      </c>
      <c r="E65" s="42">
        <v>44459</v>
      </c>
      <c r="F65" s="43">
        <v>3132203161</v>
      </c>
      <c r="G65" s="38"/>
    </row>
    <row r="66" spans="1:7" s="12" customFormat="1" ht="43.2" x14ac:dyDescent="0.3">
      <c r="A66" s="34">
        <v>59</v>
      </c>
      <c r="B66" s="39" t="s">
        <v>184</v>
      </c>
      <c r="C66" s="40" t="s">
        <v>192</v>
      </c>
      <c r="D66" s="41" t="s">
        <v>199</v>
      </c>
      <c r="E66" s="42">
        <v>44459</v>
      </c>
      <c r="F66" s="43">
        <v>2233217019</v>
      </c>
      <c r="G66" s="38"/>
    </row>
    <row r="67" spans="1:7" s="12" customFormat="1" ht="43.2" x14ac:dyDescent="0.3">
      <c r="A67" s="34">
        <v>60</v>
      </c>
      <c r="B67" s="39" t="s">
        <v>185</v>
      </c>
      <c r="C67" s="40" t="s">
        <v>193</v>
      </c>
      <c r="D67" s="41" t="s">
        <v>200</v>
      </c>
      <c r="E67" s="42">
        <v>44468</v>
      </c>
      <c r="F67" s="43">
        <v>3624740</v>
      </c>
      <c r="G67" s="38"/>
    </row>
    <row r="68" spans="1:7" s="12" customFormat="1" ht="28.8" x14ac:dyDescent="0.3">
      <c r="A68" s="34">
        <v>61</v>
      </c>
      <c r="B68" s="39" t="s">
        <v>186</v>
      </c>
      <c r="C68" s="40" t="s">
        <v>194</v>
      </c>
      <c r="D68" s="41" t="s">
        <v>201</v>
      </c>
      <c r="E68" s="42">
        <v>44469</v>
      </c>
      <c r="F68" s="43">
        <v>24157000</v>
      </c>
      <c r="G68" s="38"/>
    </row>
    <row r="69" spans="1:7" s="12" customFormat="1" ht="28.8" x14ac:dyDescent="0.3">
      <c r="A69" s="34">
        <v>62</v>
      </c>
      <c r="B69" s="29" t="s">
        <v>202</v>
      </c>
      <c r="C69" s="30" t="s">
        <v>214</v>
      </c>
      <c r="D69" s="36" t="s">
        <v>226</v>
      </c>
      <c r="E69" s="31">
        <v>44481</v>
      </c>
      <c r="F69" s="44">
        <v>1561061486</v>
      </c>
      <c r="G69" s="38"/>
    </row>
    <row r="70" spans="1:7" s="12" customFormat="1" ht="43.2" x14ac:dyDescent="0.3">
      <c r="A70" s="34">
        <v>63</v>
      </c>
      <c r="B70" s="39" t="s">
        <v>203</v>
      </c>
      <c r="C70" s="40" t="s">
        <v>215</v>
      </c>
      <c r="D70" s="41" t="s">
        <v>227</v>
      </c>
      <c r="E70" s="31">
        <v>44481</v>
      </c>
      <c r="F70" s="43">
        <v>147419241</v>
      </c>
      <c r="G70" s="38"/>
    </row>
    <row r="71" spans="1:7" s="12" customFormat="1" ht="28.8" x14ac:dyDescent="0.3">
      <c r="A71" s="34">
        <v>64</v>
      </c>
      <c r="B71" s="39" t="s">
        <v>204</v>
      </c>
      <c r="C71" s="40" t="s">
        <v>216</v>
      </c>
      <c r="D71" s="41" t="s">
        <v>228</v>
      </c>
      <c r="E71" s="31">
        <v>44482</v>
      </c>
      <c r="F71" s="43">
        <v>4071870949</v>
      </c>
      <c r="G71" s="38"/>
    </row>
    <row r="72" spans="1:7" s="12" customFormat="1" ht="72" x14ac:dyDescent="0.3">
      <c r="A72" s="34">
        <v>65</v>
      </c>
      <c r="B72" s="39" t="s">
        <v>205</v>
      </c>
      <c r="C72" s="40" t="s">
        <v>217</v>
      </c>
      <c r="D72" s="41" t="s">
        <v>229</v>
      </c>
      <c r="E72" s="31">
        <v>44489</v>
      </c>
      <c r="F72" s="43">
        <v>1096248019</v>
      </c>
      <c r="G72" s="38"/>
    </row>
    <row r="73" spans="1:7" s="12" customFormat="1" ht="28.8" x14ac:dyDescent="0.3">
      <c r="A73" s="34">
        <v>66</v>
      </c>
      <c r="B73" s="39" t="s">
        <v>206</v>
      </c>
      <c r="C73" s="40" t="s">
        <v>218</v>
      </c>
      <c r="D73" s="41" t="s">
        <v>230</v>
      </c>
      <c r="E73" s="31">
        <v>44491</v>
      </c>
      <c r="F73" s="43">
        <v>4820000</v>
      </c>
      <c r="G73" s="38"/>
    </row>
    <row r="74" spans="1:7" s="12" customFormat="1" ht="72" x14ac:dyDescent="0.3">
      <c r="A74" s="34">
        <v>67</v>
      </c>
      <c r="B74" s="39" t="s">
        <v>207</v>
      </c>
      <c r="C74" s="40" t="s">
        <v>219</v>
      </c>
      <c r="D74" s="41" t="s">
        <v>231</v>
      </c>
      <c r="E74" s="31">
        <v>44495</v>
      </c>
      <c r="F74" s="43" t="s">
        <v>232</v>
      </c>
      <c r="G74" s="38">
        <f>45340809899+41104436934+41670996759</f>
        <v>128116243592</v>
      </c>
    </row>
    <row r="75" spans="1:7" s="12" customFormat="1" x14ac:dyDescent="0.3">
      <c r="A75" s="34">
        <v>68</v>
      </c>
      <c r="B75" s="39" t="s">
        <v>208</v>
      </c>
      <c r="C75" s="40" t="s">
        <v>220</v>
      </c>
      <c r="D75" s="41" t="s">
        <v>233</v>
      </c>
      <c r="E75" s="31">
        <v>44495</v>
      </c>
      <c r="F75" s="43">
        <v>1856400</v>
      </c>
      <c r="G75" s="38"/>
    </row>
    <row r="76" spans="1:7" s="12" customFormat="1" ht="28.8" x14ac:dyDescent="0.3">
      <c r="A76" s="34">
        <v>69</v>
      </c>
      <c r="B76" s="39" t="s">
        <v>209</v>
      </c>
      <c r="C76" s="40" t="s">
        <v>221</v>
      </c>
      <c r="D76" s="41" t="s">
        <v>234</v>
      </c>
      <c r="E76" s="31">
        <v>44496</v>
      </c>
      <c r="F76" s="43">
        <v>20197147</v>
      </c>
      <c r="G76" s="38"/>
    </row>
    <row r="77" spans="1:7" s="12" customFormat="1" ht="28.8" x14ac:dyDescent="0.3">
      <c r="A77" s="34">
        <v>70</v>
      </c>
      <c r="B77" s="39" t="s">
        <v>210</v>
      </c>
      <c r="C77" s="40" t="s">
        <v>222</v>
      </c>
      <c r="D77" s="41" t="s">
        <v>235</v>
      </c>
      <c r="E77" s="31">
        <v>44496</v>
      </c>
      <c r="F77" s="43">
        <v>445015673</v>
      </c>
      <c r="G77" s="38"/>
    </row>
    <row r="78" spans="1:7" s="12" customFormat="1" ht="28.8" x14ac:dyDescent="0.3">
      <c r="A78" s="34">
        <v>71</v>
      </c>
      <c r="B78" s="39" t="s">
        <v>211</v>
      </c>
      <c r="C78" s="40" t="s">
        <v>223</v>
      </c>
      <c r="D78" s="41" t="s">
        <v>236</v>
      </c>
      <c r="E78" s="31">
        <v>44496</v>
      </c>
      <c r="F78" s="43">
        <v>1116045341</v>
      </c>
      <c r="G78" s="38"/>
    </row>
    <row r="79" spans="1:7" s="12" customFormat="1" ht="28.8" x14ac:dyDescent="0.3">
      <c r="A79" s="34">
        <v>72</v>
      </c>
      <c r="B79" s="39" t="s">
        <v>212</v>
      </c>
      <c r="C79" s="40" t="s">
        <v>224</v>
      </c>
      <c r="D79" s="41" t="s">
        <v>237</v>
      </c>
      <c r="E79" s="31">
        <v>44497</v>
      </c>
      <c r="F79" s="43">
        <v>36514511977</v>
      </c>
      <c r="G79" s="38"/>
    </row>
    <row r="80" spans="1:7" s="12" customFormat="1" ht="86.4" x14ac:dyDescent="0.3">
      <c r="A80" s="34">
        <v>73</v>
      </c>
      <c r="B80" s="39" t="s">
        <v>213</v>
      </c>
      <c r="C80" s="40" t="s">
        <v>225</v>
      </c>
      <c r="D80" s="41" t="s">
        <v>238</v>
      </c>
      <c r="E80" s="31">
        <v>44498</v>
      </c>
      <c r="F80" s="43" t="s">
        <v>239</v>
      </c>
      <c r="G80" s="38">
        <f>41310427316+44232339529+42412637743</f>
        <v>127955404588</v>
      </c>
    </row>
    <row r="81" spans="1:7" s="12" customFormat="1" ht="57.6" x14ac:dyDescent="0.3">
      <c r="A81" s="34">
        <v>74</v>
      </c>
      <c r="B81" s="29" t="s">
        <v>356</v>
      </c>
      <c r="C81" s="30" t="s">
        <v>357</v>
      </c>
      <c r="D81" s="36" t="s">
        <v>358</v>
      </c>
      <c r="E81" s="31">
        <v>44502</v>
      </c>
      <c r="F81" s="44" t="s">
        <v>359</v>
      </c>
      <c r="G81" s="38">
        <f>25220271655
+17599990223
+17840112189</f>
        <v>60660374067</v>
      </c>
    </row>
    <row r="82" spans="1:7" s="12" customFormat="1" ht="129.6" x14ac:dyDescent="0.3">
      <c r="A82" s="34">
        <v>75</v>
      </c>
      <c r="B82" s="29" t="s">
        <v>242</v>
      </c>
      <c r="C82" s="30" t="s">
        <v>277</v>
      </c>
      <c r="D82" s="36" t="s">
        <v>312</v>
      </c>
      <c r="E82" s="31">
        <v>44503</v>
      </c>
      <c r="F82" s="44" t="s">
        <v>313</v>
      </c>
      <c r="G82" s="38">
        <f>5487545092
+5513948216
+5513948216</f>
        <v>16515441524</v>
      </c>
    </row>
    <row r="83" spans="1:7" s="12" customFormat="1" ht="43.2" x14ac:dyDescent="0.3">
      <c r="A83" s="34">
        <v>76</v>
      </c>
      <c r="B83" s="39" t="s">
        <v>243</v>
      </c>
      <c r="C83" s="40" t="s">
        <v>278</v>
      </c>
      <c r="D83" s="41" t="s">
        <v>314</v>
      </c>
      <c r="E83" s="31">
        <v>44504</v>
      </c>
      <c r="F83" s="43">
        <v>158185812</v>
      </c>
      <c r="G83" s="38"/>
    </row>
    <row r="84" spans="1:7" s="12" customFormat="1" ht="43.2" x14ac:dyDescent="0.3">
      <c r="A84" s="34">
        <v>77</v>
      </c>
      <c r="B84" s="39" t="s">
        <v>244</v>
      </c>
      <c r="C84" s="40" t="s">
        <v>279</v>
      </c>
      <c r="D84" s="41" t="s">
        <v>315</v>
      </c>
      <c r="E84" s="31">
        <v>44505</v>
      </c>
      <c r="F84" s="43">
        <v>46725766622</v>
      </c>
      <c r="G84" s="38"/>
    </row>
    <row r="85" spans="1:7" s="12" customFormat="1" ht="86.4" x14ac:dyDescent="0.3">
      <c r="A85" s="34">
        <v>78</v>
      </c>
      <c r="B85" s="39" t="s">
        <v>245</v>
      </c>
      <c r="C85" s="40" t="s">
        <v>280</v>
      </c>
      <c r="D85" s="41" t="s">
        <v>316</v>
      </c>
      <c r="E85" s="31">
        <v>44505</v>
      </c>
      <c r="F85" s="43" t="s">
        <v>317</v>
      </c>
      <c r="G85" s="38">
        <f>3518213111
+2308632683
+2308632683</f>
        <v>8135478477</v>
      </c>
    </row>
    <row r="86" spans="1:7" s="12" customFormat="1" ht="72" x14ac:dyDescent="0.3">
      <c r="A86" s="34">
        <v>79</v>
      </c>
      <c r="B86" s="39" t="s">
        <v>246</v>
      </c>
      <c r="C86" s="40" t="s">
        <v>281</v>
      </c>
      <c r="D86" s="41" t="s">
        <v>318</v>
      </c>
      <c r="E86" s="31">
        <v>44509</v>
      </c>
      <c r="F86" s="43" t="s">
        <v>319</v>
      </c>
      <c r="G86" s="38">
        <f>36329992124
+35287480245
+35437342710</f>
        <v>107054815079</v>
      </c>
    </row>
    <row r="87" spans="1:7" s="12" customFormat="1" ht="28.8" x14ac:dyDescent="0.3">
      <c r="A87" s="34">
        <v>80</v>
      </c>
      <c r="B87" s="39" t="s">
        <v>247</v>
      </c>
      <c r="C87" s="40" t="s">
        <v>282</v>
      </c>
      <c r="D87" s="41" t="s">
        <v>320</v>
      </c>
      <c r="E87" s="31">
        <v>44509</v>
      </c>
      <c r="F87" s="43">
        <v>3402935496</v>
      </c>
      <c r="G87" s="38"/>
    </row>
    <row r="88" spans="1:7" s="12" customFormat="1" ht="72" x14ac:dyDescent="0.3">
      <c r="A88" s="34">
        <v>81</v>
      </c>
      <c r="B88" s="39" t="s">
        <v>248</v>
      </c>
      <c r="C88" s="40" t="s">
        <v>283</v>
      </c>
      <c r="D88" s="41" t="s">
        <v>321</v>
      </c>
      <c r="E88" s="31">
        <v>44510</v>
      </c>
      <c r="F88" s="43" t="s">
        <v>322</v>
      </c>
      <c r="G88" s="38">
        <f>32746569014
+50793789333</f>
        <v>83540358347</v>
      </c>
    </row>
    <row r="89" spans="1:7" s="12" customFormat="1" ht="28.8" x14ac:dyDescent="0.3">
      <c r="A89" s="34">
        <v>82</v>
      </c>
      <c r="B89" s="39" t="s">
        <v>249</v>
      </c>
      <c r="C89" s="40" t="s">
        <v>284</v>
      </c>
      <c r="D89" s="41" t="s">
        <v>323</v>
      </c>
      <c r="E89" s="31">
        <v>44511</v>
      </c>
      <c r="F89" s="43">
        <v>4833754353</v>
      </c>
      <c r="G89" s="38"/>
    </row>
    <row r="90" spans="1:7" s="12" customFormat="1" ht="72" x14ac:dyDescent="0.3">
      <c r="A90" s="34">
        <v>83</v>
      </c>
      <c r="B90" s="39" t="s">
        <v>250</v>
      </c>
      <c r="C90" s="40" t="s">
        <v>285</v>
      </c>
      <c r="D90" s="41" t="s">
        <v>324</v>
      </c>
      <c r="E90" s="31">
        <v>44512</v>
      </c>
      <c r="F90" s="43" t="s">
        <v>325</v>
      </c>
      <c r="G90" s="38">
        <f>5529098253
+5529098253
+5529098253</f>
        <v>16587294759</v>
      </c>
    </row>
    <row r="91" spans="1:7" s="12" customFormat="1" ht="57.6" x14ac:dyDescent="0.3">
      <c r="A91" s="34">
        <v>84</v>
      </c>
      <c r="B91" s="39" t="s">
        <v>251</v>
      </c>
      <c r="C91" s="40" t="s">
        <v>286</v>
      </c>
      <c r="D91" s="41" t="s">
        <v>326</v>
      </c>
      <c r="E91" s="31">
        <v>44512</v>
      </c>
      <c r="F91" s="43" t="s">
        <v>327</v>
      </c>
      <c r="G91" s="38">
        <f>4814028597+5911786069</f>
        <v>10725814666</v>
      </c>
    </row>
    <row r="92" spans="1:7" s="12" customFormat="1" ht="28.8" x14ac:dyDescent="0.3">
      <c r="A92" s="34">
        <v>85</v>
      </c>
      <c r="B92" s="39" t="s">
        <v>252</v>
      </c>
      <c r="C92" s="40" t="s">
        <v>287</v>
      </c>
      <c r="D92" s="41" t="s">
        <v>328</v>
      </c>
      <c r="E92" s="31">
        <v>44516</v>
      </c>
      <c r="F92" s="43">
        <v>94144511782</v>
      </c>
      <c r="G92" s="38"/>
    </row>
    <row r="93" spans="1:7" s="12" customFormat="1" ht="28.8" x14ac:dyDescent="0.3">
      <c r="A93" s="34">
        <v>86</v>
      </c>
      <c r="B93" s="39" t="s">
        <v>253</v>
      </c>
      <c r="C93" s="40" t="s">
        <v>288</v>
      </c>
      <c r="D93" s="41" t="s">
        <v>329</v>
      </c>
      <c r="E93" s="31">
        <v>44516</v>
      </c>
      <c r="F93" s="43">
        <v>5615156918</v>
      </c>
      <c r="G93" s="38"/>
    </row>
    <row r="94" spans="1:7" s="12" customFormat="1" ht="43.2" x14ac:dyDescent="0.3">
      <c r="A94" s="34">
        <v>87</v>
      </c>
      <c r="B94" s="39" t="s">
        <v>254</v>
      </c>
      <c r="C94" s="40" t="s">
        <v>289</v>
      </c>
      <c r="D94" s="41" t="s">
        <v>330</v>
      </c>
      <c r="E94" s="31">
        <v>44516</v>
      </c>
      <c r="F94" s="43">
        <v>92035128443</v>
      </c>
      <c r="G94" s="38"/>
    </row>
    <row r="95" spans="1:7" s="12" customFormat="1" ht="28.8" x14ac:dyDescent="0.3">
      <c r="A95" s="34">
        <v>88</v>
      </c>
      <c r="B95" s="39" t="s">
        <v>255</v>
      </c>
      <c r="C95" s="40" t="s">
        <v>290</v>
      </c>
      <c r="D95" s="41" t="s">
        <v>331</v>
      </c>
      <c r="E95" s="31">
        <v>44516</v>
      </c>
      <c r="F95" s="43">
        <v>43298283877</v>
      </c>
      <c r="G95" s="38"/>
    </row>
    <row r="96" spans="1:7" s="12" customFormat="1" ht="43.2" x14ac:dyDescent="0.3">
      <c r="A96" s="34">
        <v>89</v>
      </c>
      <c r="B96" s="39" t="s">
        <v>256</v>
      </c>
      <c r="C96" s="40" t="s">
        <v>291</v>
      </c>
      <c r="D96" s="41" t="s">
        <v>332</v>
      </c>
      <c r="E96" s="31">
        <v>44517</v>
      </c>
      <c r="F96" s="43">
        <v>7549697562</v>
      </c>
      <c r="G96" s="38"/>
    </row>
    <row r="97" spans="1:7" s="12" customFormat="1" ht="86.4" x14ac:dyDescent="0.3">
      <c r="A97" s="34">
        <v>90</v>
      </c>
      <c r="B97" s="39" t="s">
        <v>257</v>
      </c>
      <c r="C97" s="40" t="s">
        <v>292</v>
      </c>
      <c r="D97" s="41" t="s">
        <v>333</v>
      </c>
      <c r="E97" s="31">
        <v>44517</v>
      </c>
      <c r="F97" s="43" t="s">
        <v>334</v>
      </c>
      <c r="G97" s="38">
        <f>5370479388
+5461531293
+5461532007</f>
        <v>16293542688</v>
      </c>
    </row>
    <row r="98" spans="1:7" s="12" customFormat="1" ht="28.8" x14ac:dyDescent="0.3">
      <c r="A98" s="34">
        <v>91</v>
      </c>
      <c r="B98" s="39" t="s">
        <v>258</v>
      </c>
      <c r="C98" s="40" t="s">
        <v>293</v>
      </c>
      <c r="D98" s="41" t="s">
        <v>335</v>
      </c>
      <c r="E98" s="31">
        <v>44517</v>
      </c>
      <c r="F98" s="43">
        <v>72334682056</v>
      </c>
      <c r="G98" s="38"/>
    </row>
    <row r="99" spans="1:7" s="12" customFormat="1" ht="28.8" x14ac:dyDescent="0.3">
      <c r="A99" s="34">
        <v>92</v>
      </c>
      <c r="B99" s="39" t="s">
        <v>259</v>
      </c>
      <c r="C99" s="40" t="s">
        <v>294</v>
      </c>
      <c r="D99" s="41" t="s">
        <v>336</v>
      </c>
      <c r="E99" s="31">
        <v>44518</v>
      </c>
      <c r="F99" s="43">
        <v>15658095207</v>
      </c>
      <c r="G99" s="38"/>
    </row>
    <row r="100" spans="1:7" s="12" customFormat="1" ht="28.8" x14ac:dyDescent="0.3">
      <c r="A100" s="34">
        <v>93</v>
      </c>
      <c r="B100" s="39" t="s">
        <v>260</v>
      </c>
      <c r="C100" s="40" t="s">
        <v>295</v>
      </c>
      <c r="D100" s="41" t="s">
        <v>337</v>
      </c>
      <c r="E100" s="31">
        <v>44518</v>
      </c>
      <c r="F100" s="43">
        <v>48971461437</v>
      </c>
      <c r="G100" s="38"/>
    </row>
    <row r="101" spans="1:7" s="12" customFormat="1" ht="43.2" x14ac:dyDescent="0.3">
      <c r="A101" s="34">
        <v>94</v>
      </c>
      <c r="B101" s="39" t="s">
        <v>261</v>
      </c>
      <c r="C101" s="40" t="s">
        <v>296</v>
      </c>
      <c r="D101" s="41" t="s">
        <v>338</v>
      </c>
      <c r="E101" s="31">
        <v>44522</v>
      </c>
      <c r="F101" s="43">
        <v>2474879379</v>
      </c>
      <c r="G101" s="38"/>
    </row>
    <row r="102" spans="1:7" s="12" customFormat="1" ht="28.8" x14ac:dyDescent="0.3">
      <c r="A102" s="34">
        <v>95</v>
      </c>
      <c r="B102" s="39" t="s">
        <v>262</v>
      </c>
      <c r="C102" s="40" t="s">
        <v>297</v>
      </c>
      <c r="D102" s="41" t="s">
        <v>339</v>
      </c>
      <c r="E102" s="31">
        <v>44522</v>
      </c>
      <c r="F102" s="43">
        <v>4085450589</v>
      </c>
      <c r="G102" s="38"/>
    </row>
    <row r="103" spans="1:7" s="12" customFormat="1" ht="43.2" x14ac:dyDescent="0.3">
      <c r="A103" s="34">
        <v>96</v>
      </c>
      <c r="B103" s="39" t="s">
        <v>263</v>
      </c>
      <c r="C103" s="40" t="s">
        <v>298</v>
      </c>
      <c r="D103" s="41" t="s">
        <v>340</v>
      </c>
      <c r="E103" s="31">
        <v>44523</v>
      </c>
      <c r="F103" s="43">
        <v>4505634587</v>
      </c>
      <c r="G103" s="38"/>
    </row>
    <row r="104" spans="1:7" s="12" customFormat="1" ht="43.2" x14ac:dyDescent="0.3">
      <c r="A104" s="34">
        <v>97</v>
      </c>
      <c r="B104" s="39" t="s">
        <v>264</v>
      </c>
      <c r="C104" s="40" t="s">
        <v>299</v>
      </c>
      <c r="D104" s="41" t="s">
        <v>341</v>
      </c>
      <c r="E104" s="31">
        <v>44523</v>
      </c>
      <c r="F104" s="43">
        <v>4050538009</v>
      </c>
      <c r="G104" s="38"/>
    </row>
    <row r="105" spans="1:7" s="12" customFormat="1" x14ac:dyDescent="0.3">
      <c r="A105" s="34">
        <v>98</v>
      </c>
      <c r="B105" s="39" t="s">
        <v>265</v>
      </c>
      <c r="C105" s="40" t="s">
        <v>300</v>
      </c>
      <c r="D105" s="41" t="s">
        <v>342</v>
      </c>
      <c r="E105" s="31">
        <v>44523</v>
      </c>
      <c r="F105" s="43">
        <v>89990434</v>
      </c>
      <c r="G105" s="38"/>
    </row>
    <row r="106" spans="1:7" s="12" customFormat="1" ht="28.8" x14ac:dyDescent="0.3">
      <c r="A106" s="34">
        <v>99</v>
      </c>
      <c r="B106" s="39" t="s">
        <v>266</v>
      </c>
      <c r="C106" s="40" t="s">
        <v>301</v>
      </c>
      <c r="D106" s="41" t="s">
        <v>343</v>
      </c>
      <c r="E106" s="31">
        <v>44524</v>
      </c>
      <c r="F106" s="43">
        <v>2491695367</v>
      </c>
      <c r="G106" s="38"/>
    </row>
    <row r="107" spans="1:7" s="12" customFormat="1" ht="43.2" x14ac:dyDescent="0.3">
      <c r="A107" s="34">
        <v>100</v>
      </c>
      <c r="B107" s="39" t="s">
        <v>267</v>
      </c>
      <c r="C107" s="40" t="s">
        <v>302</v>
      </c>
      <c r="D107" s="41" t="s">
        <v>344</v>
      </c>
      <c r="E107" s="31">
        <v>44524</v>
      </c>
      <c r="F107" s="43">
        <v>2336088794</v>
      </c>
      <c r="G107" s="38"/>
    </row>
    <row r="108" spans="1:7" s="12" customFormat="1" ht="144" x14ac:dyDescent="0.3">
      <c r="A108" s="34">
        <v>101</v>
      </c>
      <c r="B108" s="39" t="s">
        <v>268</v>
      </c>
      <c r="C108" s="40" t="s">
        <v>303</v>
      </c>
      <c r="D108" s="41" t="s">
        <v>345</v>
      </c>
      <c r="E108" s="31">
        <v>44524</v>
      </c>
      <c r="F108" s="43" t="s">
        <v>346</v>
      </c>
      <c r="G108" s="38">
        <f>26994000990
+26993716503
+26993820320
+27086194236
+35527195214
+24123738608</f>
        <v>167718665871</v>
      </c>
    </row>
    <row r="109" spans="1:7" s="12" customFormat="1" ht="43.2" x14ac:dyDescent="0.3">
      <c r="A109" s="34">
        <v>102</v>
      </c>
      <c r="B109" s="39" t="s">
        <v>269</v>
      </c>
      <c r="C109" s="40" t="s">
        <v>304</v>
      </c>
      <c r="D109" s="41" t="s">
        <v>347</v>
      </c>
      <c r="E109" s="31">
        <v>44525</v>
      </c>
      <c r="F109" s="43" t="s">
        <v>348</v>
      </c>
      <c r="G109" s="38">
        <f>903172253
+944963152</f>
        <v>1848135405</v>
      </c>
    </row>
    <row r="110" spans="1:7" s="12" customFormat="1" ht="28.8" x14ac:dyDescent="0.3">
      <c r="A110" s="34">
        <v>103</v>
      </c>
      <c r="B110" s="39" t="s">
        <v>270</v>
      </c>
      <c r="C110" s="40" t="s">
        <v>305</v>
      </c>
      <c r="D110" s="41" t="s">
        <v>349</v>
      </c>
      <c r="E110" s="31">
        <v>44525</v>
      </c>
      <c r="F110" s="43">
        <v>1559534718</v>
      </c>
      <c r="G110" s="38"/>
    </row>
    <row r="111" spans="1:7" s="12" customFormat="1" ht="43.2" x14ac:dyDescent="0.3">
      <c r="A111" s="34">
        <v>104</v>
      </c>
      <c r="B111" s="39" t="s">
        <v>271</v>
      </c>
      <c r="C111" s="40" t="s">
        <v>306</v>
      </c>
      <c r="D111" s="41" t="s">
        <v>323</v>
      </c>
      <c r="E111" s="31">
        <v>44526</v>
      </c>
      <c r="F111" s="43">
        <v>1197812940</v>
      </c>
      <c r="G111" s="38"/>
    </row>
    <row r="112" spans="1:7" s="12" customFormat="1" ht="28.8" x14ac:dyDescent="0.3">
      <c r="A112" s="34">
        <v>105</v>
      </c>
      <c r="B112" s="39" t="s">
        <v>272</v>
      </c>
      <c r="C112" s="40" t="s">
        <v>307</v>
      </c>
      <c r="D112" s="41" t="s">
        <v>350</v>
      </c>
      <c r="E112" s="31">
        <v>44529</v>
      </c>
      <c r="F112" s="43">
        <v>808494266</v>
      </c>
      <c r="G112" s="38"/>
    </row>
    <row r="113" spans="1:7" s="12" customFormat="1" ht="28.8" x14ac:dyDescent="0.3">
      <c r="A113" s="34">
        <v>106</v>
      </c>
      <c r="B113" s="39" t="s">
        <v>273</v>
      </c>
      <c r="C113" s="40" t="s">
        <v>308</v>
      </c>
      <c r="D113" s="41" t="s">
        <v>351</v>
      </c>
      <c r="E113" s="31">
        <v>44529</v>
      </c>
      <c r="F113" s="43">
        <v>41188755</v>
      </c>
      <c r="G113" s="38"/>
    </row>
    <row r="114" spans="1:7" s="12" customFormat="1" ht="28.8" x14ac:dyDescent="0.3">
      <c r="A114" s="34">
        <v>107</v>
      </c>
      <c r="B114" s="39" t="s">
        <v>274</v>
      </c>
      <c r="C114" s="40" t="s">
        <v>309</v>
      </c>
      <c r="D114" s="41" t="s">
        <v>352</v>
      </c>
      <c r="E114" s="31">
        <v>44530</v>
      </c>
      <c r="F114" s="43">
        <v>377999730</v>
      </c>
      <c r="G114" s="38"/>
    </row>
    <row r="115" spans="1:7" s="12" customFormat="1" ht="43.2" x14ac:dyDescent="0.3">
      <c r="A115" s="34">
        <v>108</v>
      </c>
      <c r="B115" s="39" t="s">
        <v>275</v>
      </c>
      <c r="C115" s="40" t="s">
        <v>310</v>
      </c>
      <c r="D115" s="41" t="s">
        <v>353</v>
      </c>
      <c r="E115" s="31">
        <v>44530</v>
      </c>
      <c r="F115" s="43">
        <v>21779705484</v>
      </c>
      <c r="G115" s="38"/>
    </row>
    <row r="116" spans="1:7" s="12" customFormat="1" ht="158.4" x14ac:dyDescent="0.3">
      <c r="A116" s="34">
        <v>109</v>
      </c>
      <c r="B116" s="39" t="s">
        <v>276</v>
      </c>
      <c r="C116" s="40" t="s">
        <v>311</v>
      </c>
      <c r="D116" s="41" t="s">
        <v>354</v>
      </c>
      <c r="E116" s="31">
        <v>44530</v>
      </c>
      <c r="F116" s="43" t="s">
        <v>355</v>
      </c>
      <c r="G116" s="38">
        <f>4019058497
+4019058497
+4019058497
+4019058261
+4093508524
+4019058497</f>
        <v>24188800773</v>
      </c>
    </row>
    <row r="117" spans="1:7" s="12" customFormat="1" ht="15" thickBot="1" x14ac:dyDescent="0.35">
      <c r="A117" s="24"/>
      <c r="B117" s="25"/>
      <c r="C117" s="26"/>
      <c r="D117" s="27"/>
      <c r="E117" s="28"/>
      <c r="F117" s="33"/>
    </row>
    <row r="118" spans="1:7" ht="15" thickTop="1" x14ac:dyDescent="0.3"/>
    <row r="120" spans="1:7" x14ac:dyDescent="0.3">
      <c r="C120" s="13" t="s">
        <v>7</v>
      </c>
      <c r="D120" s="14">
        <f>+COUNT(A8:A117)</f>
        <v>109</v>
      </c>
    </row>
    <row r="122" spans="1:7" s="18" customFormat="1" x14ac:dyDescent="0.3">
      <c r="A122" s="4"/>
      <c r="B122" s="5"/>
      <c r="C122" s="13" t="s">
        <v>8</v>
      </c>
      <c r="D122" s="16">
        <f>SUM(F8:F117)+G44+G74+G80+G116+G109+G108+G97+G91+G90+G88+G86+G85+G82+G81</f>
        <v>1439926026441</v>
      </c>
      <c r="F122" s="8"/>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1"/>
  <sheetViews>
    <sheetView zoomScale="70" zoomScaleNormal="70" workbookViewId="0">
      <selection activeCell="B8" sqref="B8:F15"/>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178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179</v>
      </c>
      <c r="C8" s="30" t="s">
        <v>187</v>
      </c>
      <c r="D8" s="36" t="s">
        <v>164</v>
      </c>
      <c r="E8" s="31">
        <v>44445</v>
      </c>
      <c r="F8" s="44">
        <v>292717911</v>
      </c>
      <c r="G8" s="38"/>
    </row>
    <row r="9" spans="1:7" s="12" customFormat="1" ht="28.8" x14ac:dyDescent="0.3">
      <c r="A9" s="34">
        <v>2</v>
      </c>
      <c r="B9" s="39" t="s">
        <v>180</v>
      </c>
      <c r="C9" s="40" t="s">
        <v>188</v>
      </c>
      <c r="D9" s="41" t="s">
        <v>196</v>
      </c>
      <c r="E9" s="31">
        <v>44449</v>
      </c>
      <c r="F9" s="43">
        <v>4634112788</v>
      </c>
      <c r="G9" s="38"/>
    </row>
    <row r="10" spans="1:7" s="12" customFormat="1" ht="28.8" x14ac:dyDescent="0.3">
      <c r="A10" s="34">
        <v>3</v>
      </c>
      <c r="B10" s="39" t="s">
        <v>181</v>
      </c>
      <c r="C10" s="40" t="s">
        <v>189</v>
      </c>
      <c r="D10" s="41" t="s">
        <v>195</v>
      </c>
      <c r="E10" s="31">
        <v>44452</v>
      </c>
      <c r="F10" s="43">
        <v>2490998792</v>
      </c>
      <c r="G10" s="38"/>
    </row>
    <row r="11" spans="1:7" s="12" customFormat="1" ht="28.8" x14ac:dyDescent="0.3">
      <c r="A11" s="34">
        <v>4</v>
      </c>
      <c r="B11" s="39" t="s">
        <v>182</v>
      </c>
      <c r="C11" s="40" t="s">
        <v>190</v>
      </c>
      <c r="D11" s="41" t="s">
        <v>197</v>
      </c>
      <c r="E11" s="42">
        <v>44456</v>
      </c>
      <c r="F11" s="43">
        <v>49063700</v>
      </c>
      <c r="G11" s="38"/>
    </row>
    <row r="12" spans="1:7" s="12" customFormat="1" ht="57.6" x14ac:dyDescent="0.3">
      <c r="A12" s="34">
        <v>5</v>
      </c>
      <c r="B12" s="39" t="s">
        <v>183</v>
      </c>
      <c r="C12" s="40" t="s">
        <v>191</v>
      </c>
      <c r="D12" s="41" t="s">
        <v>198</v>
      </c>
      <c r="E12" s="42">
        <v>44459</v>
      </c>
      <c r="F12" s="43">
        <v>3132203161</v>
      </c>
      <c r="G12" s="38"/>
    </row>
    <row r="13" spans="1:7" s="12" customFormat="1" ht="43.2" x14ac:dyDescent="0.3">
      <c r="A13" s="34">
        <v>6</v>
      </c>
      <c r="B13" s="39" t="s">
        <v>184</v>
      </c>
      <c r="C13" s="40" t="s">
        <v>192</v>
      </c>
      <c r="D13" s="41" t="s">
        <v>199</v>
      </c>
      <c r="E13" s="42">
        <v>44459</v>
      </c>
      <c r="F13" s="43">
        <v>2233217019</v>
      </c>
      <c r="G13" s="38"/>
    </row>
    <row r="14" spans="1:7" s="12" customFormat="1" ht="28.8" x14ac:dyDescent="0.3">
      <c r="A14" s="34">
        <v>7</v>
      </c>
      <c r="B14" s="39" t="s">
        <v>185</v>
      </c>
      <c r="C14" s="40" t="s">
        <v>193</v>
      </c>
      <c r="D14" s="41" t="s">
        <v>200</v>
      </c>
      <c r="E14" s="42">
        <v>44468</v>
      </c>
      <c r="F14" s="43">
        <v>3624740</v>
      </c>
      <c r="G14" s="38"/>
    </row>
    <row r="15" spans="1:7" s="12" customFormat="1" ht="28.8" x14ac:dyDescent="0.3">
      <c r="A15" s="34">
        <v>8</v>
      </c>
      <c r="B15" s="39" t="s">
        <v>186</v>
      </c>
      <c r="C15" s="40" t="s">
        <v>194</v>
      </c>
      <c r="D15" s="41" t="s">
        <v>201</v>
      </c>
      <c r="E15" s="42">
        <v>44469</v>
      </c>
      <c r="F15" s="43">
        <v>24157000</v>
      </c>
      <c r="G15" s="38"/>
    </row>
    <row r="16" spans="1:7" s="12" customFormat="1" ht="15" thickBot="1" x14ac:dyDescent="0.35">
      <c r="A16" s="24"/>
      <c r="B16" s="25"/>
      <c r="C16" s="26"/>
      <c r="D16" s="27"/>
      <c r="E16" s="28"/>
      <c r="F16" s="33"/>
    </row>
    <row r="17" spans="1:6" ht="15" thickTop="1" x14ac:dyDescent="0.3"/>
    <row r="19" spans="1:6" x14ac:dyDescent="0.3">
      <c r="C19" s="13" t="s">
        <v>7</v>
      </c>
      <c r="D19" s="14">
        <f>+COUNT(A8:A16)</f>
        <v>8</v>
      </c>
    </row>
    <row r="21" spans="1:6" s="18" customFormat="1" x14ac:dyDescent="0.3">
      <c r="A21" s="4"/>
      <c r="B21" s="5"/>
      <c r="C21" s="13" t="s">
        <v>8</v>
      </c>
      <c r="D21" s="16">
        <f>SUM(F8:F16)</f>
        <v>12860095111</v>
      </c>
      <c r="F21" s="8"/>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46E0E-DCEA-47EE-B7A1-DDA623F78EC7}">
  <dimension ref="A1:G25"/>
  <sheetViews>
    <sheetView topLeftCell="A7" zoomScale="70" zoomScaleNormal="70" workbookViewId="0">
      <selection activeCell="C23" sqref="C23:D25"/>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240</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202</v>
      </c>
      <c r="C8" s="30" t="s">
        <v>214</v>
      </c>
      <c r="D8" s="36" t="s">
        <v>226</v>
      </c>
      <c r="E8" s="31">
        <v>44481</v>
      </c>
      <c r="F8" s="44">
        <v>1561061486</v>
      </c>
      <c r="G8" s="38"/>
    </row>
    <row r="9" spans="1:7" s="12" customFormat="1" ht="43.2" x14ac:dyDescent="0.3">
      <c r="A9" s="34">
        <v>2</v>
      </c>
      <c r="B9" s="39" t="s">
        <v>203</v>
      </c>
      <c r="C9" s="40" t="s">
        <v>215</v>
      </c>
      <c r="D9" s="41" t="s">
        <v>227</v>
      </c>
      <c r="E9" s="31">
        <v>44481</v>
      </c>
      <c r="F9" s="43">
        <v>147419241</v>
      </c>
      <c r="G9" s="38"/>
    </row>
    <row r="10" spans="1:7" s="12" customFormat="1" ht="28.8" x14ac:dyDescent="0.3">
      <c r="A10" s="34">
        <v>3</v>
      </c>
      <c r="B10" s="39" t="s">
        <v>204</v>
      </c>
      <c r="C10" s="40" t="s">
        <v>216</v>
      </c>
      <c r="D10" s="41" t="s">
        <v>228</v>
      </c>
      <c r="E10" s="31">
        <v>44482</v>
      </c>
      <c r="F10" s="43">
        <v>4071870949</v>
      </c>
      <c r="G10" s="38"/>
    </row>
    <row r="11" spans="1:7" s="12" customFormat="1" ht="72" x14ac:dyDescent="0.3">
      <c r="A11" s="34">
        <v>4</v>
      </c>
      <c r="B11" s="39" t="s">
        <v>205</v>
      </c>
      <c r="C11" s="40" t="s">
        <v>217</v>
      </c>
      <c r="D11" s="41" t="s">
        <v>229</v>
      </c>
      <c r="E11" s="31">
        <v>44489</v>
      </c>
      <c r="F11" s="43">
        <v>1096248019</v>
      </c>
      <c r="G11" s="38"/>
    </row>
    <row r="12" spans="1:7" s="12" customFormat="1" ht="28.8" x14ac:dyDescent="0.3">
      <c r="A12" s="34">
        <v>5</v>
      </c>
      <c r="B12" s="39" t="s">
        <v>206</v>
      </c>
      <c r="C12" s="40" t="s">
        <v>218</v>
      </c>
      <c r="D12" s="41" t="s">
        <v>230</v>
      </c>
      <c r="E12" s="31">
        <v>44491</v>
      </c>
      <c r="F12" s="43">
        <v>4820000</v>
      </c>
      <c r="G12" s="38"/>
    </row>
    <row r="13" spans="1:7" s="12" customFormat="1" ht="57.6" x14ac:dyDescent="0.3">
      <c r="A13" s="34">
        <v>6</v>
      </c>
      <c r="B13" s="39" t="s">
        <v>207</v>
      </c>
      <c r="C13" s="40" t="s">
        <v>219</v>
      </c>
      <c r="D13" s="41" t="s">
        <v>231</v>
      </c>
      <c r="E13" s="31">
        <v>44495</v>
      </c>
      <c r="F13" s="43" t="s">
        <v>232</v>
      </c>
      <c r="G13" s="38">
        <f>45340809899+41104436934+41670996759</f>
        <v>128116243592</v>
      </c>
    </row>
    <row r="14" spans="1:7" s="12" customFormat="1" x14ac:dyDescent="0.3">
      <c r="A14" s="34">
        <v>7</v>
      </c>
      <c r="B14" s="39" t="s">
        <v>208</v>
      </c>
      <c r="C14" s="40" t="s">
        <v>220</v>
      </c>
      <c r="D14" s="41" t="s">
        <v>233</v>
      </c>
      <c r="E14" s="31">
        <v>44495</v>
      </c>
      <c r="F14" s="43">
        <v>1856400</v>
      </c>
      <c r="G14" s="38"/>
    </row>
    <row r="15" spans="1:7" s="12" customFormat="1" ht="28.8" x14ac:dyDescent="0.3">
      <c r="A15" s="34">
        <v>8</v>
      </c>
      <c r="B15" s="39" t="s">
        <v>209</v>
      </c>
      <c r="C15" s="40" t="s">
        <v>221</v>
      </c>
      <c r="D15" s="41" t="s">
        <v>234</v>
      </c>
      <c r="E15" s="31">
        <v>44496</v>
      </c>
      <c r="F15" s="43">
        <v>20197147</v>
      </c>
      <c r="G15" s="38"/>
    </row>
    <row r="16" spans="1:7" s="12" customFormat="1" ht="28.8" x14ac:dyDescent="0.3">
      <c r="A16" s="34">
        <v>9</v>
      </c>
      <c r="B16" s="39" t="s">
        <v>210</v>
      </c>
      <c r="C16" s="40" t="s">
        <v>222</v>
      </c>
      <c r="D16" s="41" t="s">
        <v>235</v>
      </c>
      <c r="E16" s="31">
        <v>44496</v>
      </c>
      <c r="F16" s="43">
        <v>445015673</v>
      </c>
      <c r="G16" s="38"/>
    </row>
    <row r="17" spans="1:7" s="12" customFormat="1" ht="28.8" x14ac:dyDescent="0.3">
      <c r="A17" s="34">
        <v>10</v>
      </c>
      <c r="B17" s="39" t="s">
        <v>211</v>
      </c>
      <c r="C17" s="40" t="s">
        <v>223</v>
      </c>
      <c r="D17" s="41" t="s">
        <v>236</v>
      </c>
      <c r="E17" s="31">
        <v>44496</v>
      </c>
      <c r="F17" s="43">
        <v>1116045341</v>
      </c>
      <c r="G17" s="38"/>
    </row>
    <row r="18" spans="1:7" s="12" customFormat="1" x14ac:dyDescent="0.3">
      <c r="A18" s="34">
        <v>11</v>
      </c>
      <c r="B18" s="39" t="s">
        <v>212</v>
      </c>
      <c r="C18" s="40" t="s">
        <v>224</v>
      </c>
      <c r="D18" s="41" t="s">
        <v>237</v>
      </c>
      <c r="E18" s="31">
        <v>44497</v>
      </c>
      <c r="F18" s="43">
        <v>36514511977</v>
      </c>
      <c r="G18" s="38"/>
    </row>
    <row r="19" spans="1:7" s="12" customFormat="1" ht="57.6" x14ac:dyDescent="0.3">
      <c r="A19" s="34">
        <v>12</v>
      </c>
      <c r="B19" s="39" t="s">
        <v>213</v>
      </c>
      <c r="C19" s="40" t="s">
        <v>225</v>
      </c>
      <c r="D19" s="41" t="s">
        <v>238</v>
      </c>
      <c r="E19" s="31">
        <v>44498</v>
      </c>
      <c r="F19" s="43" t="s">
        <v>239</v>
      </c>
      <c r="G19" s="38">
        <f>41310427316+44232339529+42412637743</f>
        <v>127955404588</v>
      </c>
    </row>
    <row r="20" spans="1:7" s="12" customFormat="1" ht="15" thickBot="1" x14ac:dyDescent="0.35">
      <c r="A20" s="24"/>
      <c r="B20" s="25"/>
      <c r="C20" s="26"/>
      <c r="D20" s="27"/>
      <c r="E20" s="28"/>
      <c r="F20" s="33"/>
    </row>
    <row r="21" spans="1:7" ht="15" thickTop="1" x14ac:dyDescent="0.3"/>
    <row r="23" spans="1:7" x14ac:dyDescent="0.3">
      <c r="C23" s="13" t="s">
        <v>7</v>
      </c>
      <c r="D23" s="14">
        <f>+COUNT(A8:A20)</f>
        <v>12</v>
      </c>
    </row>
    <row r="25" spans="1:7" s="18" customFormat="1" x14ac:dyDescent="0.3">
      <c r="A25" s="4"/>
      <c r="B25" s="5"/>
      <c r="C25" s="13" t="s">
        <v>8</v>
      </c>
      <c r="D25" s="16">
        <f>SUM(F8:F20)+G13+G19</f>
        <v>301050694413</v>
      </c>
      <c r="F25" s="8"/>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4A821-9079-4B1E-8798-AD79281C8C0B}">
  <dimension ref="A1:G48"/>
  <sheetViews>
    <sheetView topLeftCell="B1" zoomScale="70" zoomScaleNormal="70" workbookViewId="0">
      <selection activeCell="B8" sqref="A8:XFD8"/>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241</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43.2" x14ac:dyDescent="0.3">
      <c r="A8" s="34">
        <v>1</v>
      </c>
      <c r="B8" s="29" t="s">
        <v>356</v>
      </c>
      <c r="C8" s="30" t="s">
        <v>357</v>
      </c>
      <c r="D8" s="36" t="s">
        <v>358</v>
      </c>
      <c r="E8" s="31">
        <v>44502</v>
      </c>
      <c r="F8" s="44" t="s">
        <v>359</v>
      </c>
      <c r="G8" s="38">
        <f>25220271655
+17599990223
+17840112189</f>
        <v>60660374067</v>
      </c>
    </row>
    <row r="9" spans="1:7" s="12" customFormat="1" ht="72" x14ac:dyDescent="0.3">
      <c r="A9" s="34">
        <v>2</v>
      </c>
      <c r="B9" s="29" t="s">
        <v>242</v>
      </c>
      <c r="C9" s="30" t="s">
        <v>277</v>
      </c>
      <c r="D9" s="36" t="s">
        <v>312</v>
      </c>
      <c r="E9" s="31">
        <v>44503</v>
      </c>
      <c r="F9" s="44" t="s">
        <v>313</v>
      </c>
      <c r="G9" s="38">
        <f>5487545092
+5513948216
+5513948216</f>
        <v>16515441524</v>
      </c>
    </row>
    <row r="10" spans="1:7" s="12" customFormat="1" ht="43.2" x14ac:dyDescent="0.3">
      <c r="A10" s="34">
        <v>3</v>
      </c>
      <c r="B10" s="39" t="s">
        <v>243</v>
      </c>
      <c r="C10" s="40" t="s">
        <v>278</v>
      </c>
      <c r="D10" s="41" t="s">
        <v>314</v>
      </c>
      <c r="E10" s="31">
        <v>44504</v>
      </c>
      <c r="F10" s="43">
        <v>158185812</v>
      </c>
      <c r="G10" s="38"/>
    </row>
    <row r="11" spans="1:7" s="12" customFormat="1" ht="43.2" x14ac:dyDescent="0.3">
      <c r="A11" s="34">
        <v>4</v>
      </c>
      <c r="B11" s="39" t="s">
        <v>244</v>
      </c>
      <c r="C11" s="40" t="s">
        <v>279</v>
      </c>
      <c r="D11" s="41" t="s">
        <v>315</v>
      </c>
      <c r="E11" s="31">
        <v>44505</v>
      </c>
      <c r="F11" s="43">
        <v>46725766622</v>
      </c>
      <c r="G11" s="38"/>
    </row>
    <row r="12" spans="1:7" s="12" customFormat="1" ht="57.6" x14ac:dyDescent="0.3">
      <c r="A12" s="34">
        <v>5</v>
      </c>
      <c r="B12" s="39" t="s">
        <v>245</v>
      </c>
      <c r="C12" s="40" t="s">
        <v>280</v>
      </c>
      <c r="D12" s="41" t="s">
        <v>316</v>
      </c>
      <c r="E12" s="31">
        <v>44505</v>
      </c>
      <c r="F12" s="43" t="s">
        <v>317</v>
      </c>
      <c r="G12" s="38">
        <f>3518213111
+2308632683
+2308632683</f>
        <v>8135478477</v>
      </c>
    </row>
    <row r="13" spans="1:7" s="12" customFormat="1" ht="72" x14ac:dyDescent="0.3">
      <c r="A13" s="34">
        <v>6</v>
      </c>
      <c r="B13" s="39" t="s">
        <v>246</v>
      </c>
      <c r="C13" s="40" t="s">
        <v>281</v>
      </c>
      <c r="D13" s="41" t="s">
        <v>318</v>
      </c>
      <c r="E13" s="31">
        <v>44509</v>
      </c>
      <c r="F13" s="43" t="s">
        <v>319</v>
      </c>
      <c r="G13" s="38">
        <f>36329992124
+35287480245
+35437342710</f>
        <v>107054815079</v>
      </c>
    </row>
    <row r="14" spans="1:7" s="12" customFormat="1" ht="28.8" x14ac:dyDescent="0.3">
      <c r="A14" s="34">
        <v>7</v>
      </c>
      <c r="B14" s="39" t="s">
        <v>247</v>
      </c>
      <c r="C14" s="40" t="s">
        <v>282</v>
      </c>
      <c r="D14" s="41" t="s">
        <v>320</v>
      </c>
      <c r="E14" s="31">
        <v>44509</v>
      </c>
      <c r="F14" s="43">
        <v>3402935496</v>
      </c>
      <c r="G14" s="38"/>
    </row>
    <row r="15" spans="1:7" s="12" customFormat="1" ht="57.6" x14ac:dyDescent="0.3">
      <c r="A15" s="34">
        <v>8</v>
      </c>
      <c r="B15" s="39" t="s">
        <v>248</v>
      </c>
      <c r="C15" s="40" t="s">
        <v>283</v>
      </c>
      <c r="D15" s="41" t="s">
        <v>321</v>
      </c>
      <c r="E15" s="31">
        <v>44510</v>
      </c>
      <c r="F15" s="43" t="s">
        <v>322</v>
      </c>
      <c r="G15" s="38">
        <f>32746569014
+50793789333</f>
        <v>83540358347</v>
      </c>
    </row>
    <row r="16" spans="1:7" s="12" customFormat="1" ht="28.8" x14ac:dyDescent="0.3">
      <c r="A16" s="34">
        <v>9</v>
      </c>
      <c r="B16" s="39" t="s">
        <v>249</v>
      </c>
      <c r="C16" s="40" t="s">
        <v>284</v>
      </c>
      <c r="D16" s="41" t="s">
        <v>323</v>
      </c>
      <c r="E16" s="31">
        <v>44511</v>
      </c>
      <c r="F16" s="43">
        <v>4833754353</v>
      </c>
      <c r="G16" s="38"/>
    </row>
    <row r="17" spans="1:7" s="12" customFormat="1" ht="43.2" x14ac:dyDescent="0.3">
      <c r="A17" s="34">
        <v>10</v>
      </c>
      <c r="B17" s="39" t="s">
        <v>250</v>
      </c>
      <c r="C17" s="40" t="s">
        <v>285</v>
      </c>
      <c r="D17" s="41" t="s">
        <v>324</v>
      </c>
      <c r="E17" s="31">
        <v>44512</v>
      </c>
      <c r="F17" s="43" t="s">
        <v>325</v>
      </c>
      <c r="G17" s="38">
        <f>5529098253
+5529098253
+5529098253</f>
        <v>16587294759</v>
      </c>
    </row>
    <row r="18" spans="1:7" s="12" customFormat="1" ht="43.2" x14ac:dyDescent="0.3">
      <c r="A18" s="34">
        <v>11</v>
      </c>
      <c r="B18" s="39" t="s">
        <v>251</v>
      </c>
      <c r="C18" s="40" t="s">
        <v>286</v>
      </c>
      <c r="D18" s="41" t="s">
        <v>326</v>
      </c>
      <c r="E18" s="31">
        <v>44512</v>
      </c>
      <c r="F18" s="43" t="s">
        <v>327</v>
      </c>
      <c r="G18" s="38">
        <f>4814028597+5911786069</f>
        <v>10725814666</v>
      </c>
    </row>
    <row r="19" spans="1:7" s="12" customFormat="1" ht="28.8" x14ac:dyDescent="0.3">
      <c r="A19" s="34">
        <v>12</v>
      </c>
      <c r="B19" s="39" t="s">
        <v>252</v>
      </c>
      <c r="C19" s="40" t="s">
        <v>287</v>
      </c>
      <c r="D19" s="41" t="s">
        <v>328</v>
      </c>
      <c r="E19" s="31">
        <v>44516</v>
      </c>
      <c r="F19" s="43">
        <v>94144511782</v>
      </c>
      <c r="G19" s="38"/>
    </row>
    <row r="20" spans="1:7" s="12" customFormat="1" ht="28.8" x14ac:dyDescent="0.3">
      <c r="A20" s="34">
        <v>13</v>
      </c>
      <c r="B20" s="39" t="s">
        <v>253</v>
      </c>
      <c r="C20" s="40" t="s">
        <v>288</v>
      </c>
      <c r="D20" s="41" t="s">
        <v>329</v>
      </c>
      <c r="E20" s="31">
        <v>44516</v>
      </c>
      <c r="F20" s="43">
        <v>5615156918</v>
      </c>
      <c r="G20" s="38"/>
    </row>
    <row r="21" spans="1:7" s="12" customFormat="1" ht="43.2" x14ac:dyDescent="0.3">
      <c r="A21" s="34">
        <v>14</v>
      </c>
      <c r="B21" s="39" t="s">
        <v>254</v>
      </c>
      <c r="C21" s="40" t="s">
        <v>289</v>
      </c>
      <c r="D21" s="41" t="s">
        <v>330</v>
      </c>
      <c r="E21" s="31">
        <v>44516</v>
      </c>
      <c r="F21" s="43">
        <v>92035128443</v>
      </c>
      <c r="G21" s="38"/>
    </row>
    <row r="22" spans="1:7" s="12" customFormat="1" ht="28.8" x14ac:dyDescent="0.3">
      <c r="A22" s="34">
        <v>15</v>
      </c>
      <c r="B22" s="39" t="s">
        <v>255</v>
      </c>
      <c r="C22" s="40" t="s">
        <v>290</v>
      </c>
      <c r="D22" s="41" t="s">
        <v>331</v>
      </c>
      <c r="E22" s="31">
        <v>44516</v>
      </c>
      <c r="F22" s="43">
        <v>43298283877</v>
      </c>
      <c r="G22" s="38"/>
    </row>
    <row r="23" spans="1:7" s="12" customFormat="1" ht="43.2" x14ac:dyDescent="0.3">
      <c r="A23" s="34">
        <v>16</v>
      </c>
      <c r="B23" s="39" t="s">
        <v>256</v>
      </c>
      <c r="C23" s="40" t="s">
        <v>291</v>
      </c>
      <c r="D23" s="41" t="s">
        <v>332</v>
      </c>
      <c r="E23" s="31">
        <v>44517</v>
      </c>
      <c r="F23" s="43">
        <v>7549697562</v>
      </c>
      <c r="G23" s="38"/>
    </row>
    <row r="24" spans="1:7" s="12" customFormat="1" ht="43.2" x14ac:dyDescent="0.3">
      <c r="A24" s="34">
        <v>17</v>
      </c>
      <c r="B24" s="39" t="s">
        <v>257</v>
      </c>
      <c r="C24" s="40" t="s">
        <v>292</v>
      </c>
      <c r="D24" s="41" t="s">
        <v>333</v>
      </c>
      <c r="E24" s="31">
        <v>44517</v>
      </c>
      <c r="F24" s="43" t="s">
        <v>334</v>
      </c>
      <c r="G24" s="38">
        <f>5370479388
+5461531293
+5461532007</f>
        <v>16293542688</v>
      </c>
    </row>
    <row r="25" spans="1:7" s="12" customFormat="1" ht="28.8" x14ac:dyDescent="0.3">
      <c r="A25" s="34">
        <v>18</v>
      </c>
      <c r="B25" s="39" t="s">
        <v>258</v>
      </c>
      <c r="C25" s="40" t="s">
        <v>293</v>
      </c>
      <c r="D25" s="41" t="s">
        <v>335</v>
      </c>
      <c r="E25" s="31">
        <v>44517</v>
      </c>
      <c r="F25" s="43">
        <v>72334682056</v>
      </c>
      <c r="G25" s="38"/>
    </row>
    <row r="26" spans="1:7" s="12" customFormat="1" ht="28.8" x14ac:dyDescent="0.3">
      <c r="A26" s="34">
        <v>19</v>
      </c>
      <c r="B26" s="39" t="s">
        <v>259</v>
      </c>
      <c r="C26" s="40" t="s">
        <v>294</v>
      </c>
      <c r="D26" s="41" t="s">
        <v>336</v>
      </c>
      <c r="E26" s="31">
        <v>44518</v>
      </c>
      <c r="F26" s="43">
        <v>15658095207</v>
      </c>
      <c r="G26" s="38"/>
    </row>
    <row r="27" spans="1:7" s="12" customFormat="1" ht="28.8" x14ac:dyDescent="0.3">
      <c r="A27" s="34">
        <v>20</v>
      </c>
      <c r="B27" s="39" t="s">
        <v>260</v>
      </c>
      <c r="C27" s="40" t="s">
        <v>295</v>
      </c>
      <c r="D27" s="41" t="s">
        <v>337</v>
      </c>
      <c r="E27" s="31">
        <v>44518</v>
      </c>
      <c r="F27" s="43">
        <v>48971461437</v>
      </c>
      <c r="G27" s="38"/>
    </row>
    <row r="28" spans="1:7" s="12" customFormat="1" ht="28.8" x14ac:dyDescent="0.3">
      <c r="A28" s="34">
        <v>21</v>
      </c>
      <c r="B28" s="39" t="s">
        <v>261</v>
      </c>
      <c r="C28" s="40" t="s">
        <v>296</v>
      </c>
      <c r="D28" s="41" t="s">
        <v>338</v>
      </c>
      <c r="E28" s="31">
        <v>44522</v>
      </c>
      <c r="F28" s="43">
        <v>2474879379</v>
      </c>
      <c r="G28" s="38"/>
    </row>
    <row r="29" spans="1:7" s="12" customFormat="1" ht="28.8" x14ac:dyDescent="0.3">
      <c r="A29" s="34">
        <v>22</v>
      </c>
      <c r="B29" s="39" t="s">
        <v>262</v>
      </c>
      <c r="C29" s="40" t="s">
        <v>297</v>
      </c>
      <c r="D29" s="41" t="s">
        <v>339</v>
      </c>
      <c r="E29" s="31">
        <v>44522</v>
      </c>
      <c r="F29" s="43">
        <v>4085450589</v>
      </c>
      <c r="G29" s="38"/>
    </row>
    <row r="30" spans="1:7" s="12" customFormat="1" ht="28.8" x14ac:dyDescent="0.3">
      <c r="A30" s="34">
        <v>23</v>
      </c>
      <c r="B30" s="39" t="s">
        <v>263</v>
      </c>
      <c r="C30" s="40" t="s">
        <v>298</v>
      </c>
      <c r="D30" s="41" t="s">
        <v>340</v>
      </c>
      <c r="E30" s="31">
        <v>44523</v>
      </c>
      <c r="F30" s="43">
        <v>4505634587</v>
      </c>
      <c r="G30" s="38"/>
    </row>
    <row r="31" spans="1:7" s="12" customFormat="1" ht="43.2" x14ac:dyDescent="0.3">
      <c r="A31" s="34">
        <v>24</v>
      </c>
      <c r="B31" s="39" t="s">
        <v>264</v>
      </c>
      <c r="C31" s="40" t="s">
        <v>299</v>
      </c>
      <c r="D31" s="41" t="s">
        <v>341</v>
      </c>
      <c r="E31" s="31">
        <v>44523</v>
      </c>
      <c r="F31" s="43">
        <v>4050538009</v>
      </c>
      <c r="G31" s="38"/>
    </row>
    <row r="32" spans="1:7" s="12" customFormat="1" x14ac:dyDescent="0.3">
      <c r="A32" s="34">
        <v>25</v>
      </c>
      <c r="B32" s="39" t="s">
        <v>265</v>
      </c>
      <c r="C32" s="40" t="s">
        <v>300</v>
      </c>
      <c r="D32" s="41" t="s">
        <v>342</v>
      </c>
      <c r="E32" s="31">
        <v>44523</v>
      </c>
      <c r="F32" s="43">
        <v>89990434</v>
      </c>
      <c r="G32" s="38"/>
    </row>
    <row r="33" spans="1:7" s="12" customFormat="1" ht="28.8" x14ac:dyDescent="0.3">
      <c r="A33" s="34">
        <v>26</v>
      </c>
      <c r="B33" s="39" t="s">
        <v>266</v>
      </c>
      <c r="C33" s="40" t="s">
        <v>301</v>
      </c>
      <c r="D33" s="41" t="s">
        <v>343</v>
      </c>
      <c r="E33" s="31">
        <v>44524</v>
      </c>
      <c r="F33" s="43">
        <v>2491695367</v>
      </c>
      <c r="G33" s="38"/>
    </row>
    <row r="34" spans="1:7" s="12" customFormat="1" ht="43.2" x14ac:dyDescent="0.3">
      <c r="A34" s="34">
        <v>27</v>
      </c>
      <c r="B34" s="39" t="s">
        <v>267</v>
      </c>
      <c r="C34" s="40" t="s">
        <v>302</v>
      </c>
      <c r="D34" s="41" t="s">
        <v>344</v>
      </c>
      <c r="E34" s="31">
        <v>44524</v>
      </c>
      <c r="F34" s="43">
        <v>2336088794</v>
      </c>
      <c r="G34" s="38"/>
    </row>
    <row r="35" spans="1:7" s="12" customFormat="1" ht="115.2" x14ac:dyDescent="0.3">
      <c r="A35" s="34">
        <v>28</v>
      </c>
      <c r="B35" s="39" t="s">
        <v>268</v>
      </c>
      <c r="C35" s="40" t="s">
        <v>303</v>
      </c>
      <c r="D35" s="41" t="s">
        <v>345</v>
      </c>
      <c r="E35" s="31">
        <v>44524</v>
      </c>
      <c r="F35" s="43" t="s">
        <v>346</v>
      </c>
      <c r="G35" s="38">
        <f>26994000990
+26993716503
+26993820320
+27086194236
+35527195214
+24123738608</f>
        <v>167718665871</v>
      </c>
    </row>
    <row r="36" spans="1:7" s="12" customFormat="1" ht="43.2" x14ac:dyDescent="0.3">
      <c r="A36" s="34">
        <v>29</v>
      </c>
      <c r="B36" s="39" t="s">
        <v>269</v>
      </c>
      <c r="C36" s="40" t="s">
        <v>304</v>
      </c>
      <c r="D36" s="41" t="s">
        <v>347</v>
      </c>
      <c r="E36" s="31">
        <v>44525</v>
      </c>
      <c r="F36" s="43" t="s">
        <v>348</v>
      </c>
      <c r="G36" s="38">
        <f>903172253
+944963152</f>
        <v>1848135405</v>
      </c>
    </row>
    <row r="37" spans="1:7" s="12" customFormat="1" ht="28.8" x14ac:dyDescent="0.3">
      <c r="A37" s="34">
        <v>30</v>
      </c>
      <c r="B37" s="39" t="s">
        <v>270</v>
      </c>
      <c r="C37" s="40" t="s">
        <v>305</v>
      </c>
      <c r="D37" s="41" t="s">
        <v>349</v>
      </c>
      <c r="E37" s="31">
        <v>44525</v>
      </c>
      <c r="F37" s="43">
        <v>1559534718</v>
      </c>
      <c r="G37" s="38"/>
    </row>
    <row r="38" spans="1:7" s="12" customFormat="1" ht="43.2" x14ac:dyDescent="0.3">
      <c r="A38" s="34">
        <v>31</v>
      </c>
      <c r="B38" s="39" t="s">
        <v>271</v>
      </c>
      <c r="C38" s="40" t="s">
        <v>306</v>
      </c>
      <c r="D38" s="41" t="s">
        <v>323</v>
      </c>
      <c r="E38" s="31">
        <v>44526</v>
      </c>
      <c r="F38" s="43">
        <v>1197812940</v>
      </c>
      <c r="G38" s="38"/>
    </row>
    <row r="39" spans="1:7" s="12" customFormat="1" ht="28.8" x14ac:dyDescent="0.3">
      <c r="A39" s="34">
        <v>32</v>
      </c>
      <c r="B39" s="39" t="s">
        <v>272</v>
      </c>
      <c r="C39" s="40" t="s">
        <v>307</v>
      </c>
      <c r="D39" s="41" t="s">
        <v>350</v>
      </c>
      <c r="E39" s="31">
        <v>44529</v>
      </c>
      <c r="F39" s="43">
        <v>808494266</v>
      </c>
      <c r="G39" s="38"/>
    </row>
    <row r="40" spans="1:7" s="12" customFormat="1" ht="28.8" x14ac:dyDescent="0.3">
      <c r="A40" s="34">
        <v>33</v>
      </c>
      <c r="B40" s="39" t="s">
        <v>273</v>
      </c>
      <c r="C40" s="40" t="s">
        <v>308</v>
      </c>
      <c r="D40" s="41" t="s">
        <v>351</v>
      </c>
      <c r="E40" s="31">
        <v>44529</v>
      </c>
      <c r="F40" s="43">
        <v>41188755</v>
      </c>
      <c r="G40" s="38"/>
    </row>
    <row r="41" spans="1:7" s="12" customFormat="1" ht="28.8" x14ac:dyDescent="0.3">
      <c r="A41" s="34">
        <v>34</v>
      </c>
      <c r="B41" s="39" t="s">
        <v>274</v>
      </c>
      <c r="C41" s="40" t="s">
        <v>309</v>
      </c>
      <c r="D41" s="41" t="s">
        <v>352</v>
      </c>
      <c r="E41" s="31">
        <v>44530</v>
      </c>
      <c r="F41" s="43">
        <v>377999730</v>
      </c>
      <c r="G41" s="38"/>
    </row>
    <row r="42" spans="1:7" s="12" customFormat="1" ht="43.2" x14ac:dyDescent="0.3">
      <c r="A42" s="34">
        <v>35</v>
      </c>
      <c r="B42" s="39" t="s">
        <v>275</v>
      </c>
      <c r="C42" s="40" t="s">
        <v>310</v>
      </c>
      <c r="D42" s="41" t="s">
        <v>353</v>
      </c>
      <c r="E42" s="31">
        <v>44530</v>
      </c>
      <c r="F42" s="43">
        <v>21779705484</v>
      </c>
      <c r="G42" s="38"/>
    </row>
    <row r="43" spans="1:7" s="12" customFormat="1" ht="129.6" x14ac:dyDescent="0.3">
      <c r="A43" s="34">
        <v>36</v>
      </c>
      <c r="B43" s="39" t="s">
        <v>276</v>
      </c>
      <c r="C43" s="40" t="s">
        <v>311</v>
      </c>
      <c r="D43" s="41" t="s">
        <v>354</v>
      </c>
      <c r="E43" s="31">
        <v>44530</v>
      </c>
      <c r="F43" s="43" t="s">
        <v>355</v>
      </c>
      <c r="G43" s="38">
        <f>4019058497
+4019058497
+4019058497
+4019058261
+4093508524
+4019058497</f>
        <v>24188800773</v>
      </c>
    </row>
    <row r="44" spans="1:7" s="12" customFormat="1" ht="15" thickBot="1" x14ac:dyDescent="0.35">
      <c r="A44" s="24"/>
      <c r="B44" s="25"/>
      <c r="C44" s="26"/>
      <c r="D44" s="27"/>
      <c r="E44" s="28"/>
      <c r="F44" s="33"/>
    </row>
    <row r="45" spans="1:7" ht="15" thickTop="1" x14ac:dyDescent="0.3"/>
    <row r="46" spans="1:7" x14ac:dyDescent="0.3">
      <c r="C46" s="13" t="s">
        <v>7</v>
      </c>
      <c r="D46" s="14">
        <f>+COUNT(A8:A43)</f>
        <v>36</v>
      </c>
    </row>
    <row r="48" spans="1:7" x14ac:dyDescent="0.3">
      <c r="C48" s="13" t="s">
        <v>8</v>
      </c>
      <c r="D48" s="16">
        <f>SUM(F8:F43)+G43+G36+G35+G24+G18+G17+G15+G12+G13+G9+G8</f>
        <v>993795394273</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zoomScale="70" zoomScaleNormal="70" workbookViewId="0">
      <selection activeCell="A7" sqref="A7"/>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11</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31.2" customHeight="1" x14ac:dyDescent="0.3">
      <c r="A8" s="34"/>
      <c r="B8" s="29"/>
      <c r="C8" s="30"/>
      <c r="D8" s="36"/>
      <c r="E8" s="31"/>
      <c r="F8" s="37"/>
      <c r="G8" s="35"/>
    </row>
    <row r="9" spans="1:7" s="12" customFormat="1" ht="15" thickBot="1" x14ac:dyDescent="0.35">
      <c r="A9" s="24"/>
      <c r="B9" s="25"/>
      <c r="C9" s="26"/>
      <c r="D9" s="27"/>
      <c r="E9" s="28"/>
      <c r="F9" s="33"/>
    </row>
    <row r="10" spans="1:7" ht="15" thickTop="1" x14ac:dyDescent="0.3"/>
    <row r="12" spans="1:7" x14ac:dyDescent="0.3">
      <c r="C12" s="13" t="s">
        <v>7</v>
      </c>
      <c r="D12" s="14">
        <f>+COUNT(A8:A8)</f>
        <v>0</v>
      </c>
    </row>
    <row r="14" spans="1:7" s="18" customFormat="1" x14ac:dyDescent="0.3">
      <c r="A14" s="4"/>
      <c r="B14" s="5"/>
      <c r="C14" s="13" t="s">
        <v>8</v>
      </c>
      <c r="D14" s="16">
        <f>SUM(F8:F8)+G8</f>
        <v>0</v>
      </c>
      <c r="F14" s="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zoomScale="70" zoomScaleNormal="70" workbookViewId="0">
      <selection activeCell="F8" sqref="F8:F9"/>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12</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15</v>
      </c>
      <c r="C8" s="30" t="s">
        <v>16</v>
      </c>
      <c r="D8" s="36" t="s">
        <v>17</v>
      </c>
      <c r="E8" s="31">
        <v>44243</v>
      </c>
      <c r="F8" s="37">
        <v>1368760836</v>
      </c>
      <c r="G8" s="38"/>
    </row>
    <row r="9" spans="1:7" s="12" customFormat="1" ht="28.8" x14ac:dyDescent="0.3">
      <c r="A9" s="34">
        <v>2</v>
      </c>
      <c r="B9" s="39" t="s">
        <v>18</v>
      </c>
      <c r="C9" s="40" t="s">
        <v>19</v>
      </c>
      <c r="D9" s="41" t="s">
        <v>20</v>
      </c>
      <c r="E9" s="42">
        <v>44250</v>
      </c>
      <c r="F9" s="43">
        <v>10468731474</v>
      </c>
      <c r="G9" s="38"/>
    </row>
    <row r="10" spans="1:7" s="12" customFormat="1" ht="15" thickBot="1" x14ac:dyDescent="0.35">
      <c r="A10" s="24"/>
      <c r="B10" s="25"/>
      <c r="C10" s="26"/>
      <c r="D10" s="27"/>
      <c r="E10" s="28"/>
      <c r="F10" s="33"/>
    </row>
    <row r="11" spans="1:7" ht="15" thickTop="1" x14ac:dyDescent="0.3"/>
    <row r="13" spans="1:7" x14ac:dyDescent="0.3">
      <c r="C13" s="13" t="s">
        <v>7</v>
      </c>
      <c r="D13" s="14">
        <f>+COUNT(A8:A10)</f>
        <v>2</v>
      </c>
    </row>
    <row r="15" spans="1:7" s="18" customFormat="1" x14ac:dyDescent="0.3">
      <c r="A15" s="4"/>
      <c r="B15" s="5"/>
      <c r="C15" s="13" t="s">
        <v>8</v>
      </c>
      <c r="D15" s="16">
        <f>SUM(F8:F10)</f>
        <v>11837492310</v>
      </c>
      <c r="F15" s="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zoomScale="70" zoomScaleNormal="70" workbookViewId="0">
      <selection activeCell="F16" sqref="F8:F16"/>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13</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21</v>
      </c>
      <c r="C8" s="30" t="s">
        <v>22</v>
      </c>
      <c r="D8" s="36" t="s">
        <v>23</v>
      </c>
      <c r="E8" s="31">
        <v>44257</v>
      </c>
      <c r="F8" s="44">
        <v>1659836592</v>
      </c>
      <c r="G8" s="38"/>
    </row>
    <row r="9" spans="1:7" s="12" customFormat="1" ht="57.6" x14ac:dyDescent="0.3">
      <c r="A9" s="34">
        <v>2</v>
      </c>
      <c r="B9" s="39" t="s">
        <v>24</v>
      </c>
      <c r="C9" s="40" t="s">
        <v>25</v>
      </c>
      <c r="D9" s="41" t="s">
        <v>26</v>
      </c>
      <c r="E9" s="42">
        <v>44260</v>
      </c>
      <c r="F9" s="43">
        <v>5428983704</v>
      </c>
      <c r="G9" s="38"/>
    </row>
    <row r="10" spans="1:7" s="12" customFormat="1" x14ac:dyDescent="0.3">
      <c r="A10" s="34">
        <v>3</v>
      </c>
      <c r="B10" s="39" t="s">
        <v>27</v>
      </c>
      <c r="C10" s="40" t="s">
        <v>28</v>
      </c>
      <c r="D10" s="41" t="s">
        <v>29</v>
      </c>
      <c r="E10" s="42">
        <v>44266</v>
      </c>
      <c r="F10" s="43">
        <v>54999420</v>
      </c>
      <c r="G10" s="38"/>
    </row>
    <row r="11" spans="1:7" s="12" customFormat="1" ht="57.6" x14ac:dyDescent="0.3">
      <c r="A11" s="34">
        <v>4</v>
      </c>
      <c r="B11" s="39" t="s">
        <v>30</v>
      </c>
      <c r="C11" s="40" t="s">
        <v>31</v>
      </c>
      <c r="D11" s="41" t="s">
        <v>32</v>
      </c>
      <c r="E11" s="42">
        <v>44270</v>
      </c>
      <c r="F11" s="43">
        <v>28560000</v>
      </c>
      <c r="G11" s="38"/>
    </row>
    <row r="12" spans="1:7" s="12" customFormat="1" ht="43.2" x14ac:dyDescent="0.3">
      <c r="A12" s="34">
        <v>5</v>
      </c>
      <c r="B12" s="39" t="s">
        <v>33</v>
      </c>
      <c r="C12" s="40" t="s">
        <v>34</v>
      </c>
      <c r="D12" s="41" t="s">
        <v>35</v>
      </c>
      <c r="E12" s="42">
        <v>44270</v>
      </c>
      <c r="F12" s="43">
        <v>15522127</v>
      </c>
      <c r="G12" s="38"/>
    </row>
    <row r="13" spans="1:7" s="12" customFormat="1" ht="28.8" x14ac:dyDescent="0.3">
      <c r="A13" s="34">
        <v>6</v>
      </c>
      <c r="B13" s="39" t="s">
        <v>36</v>
      </c>
      <c r="C13" s="40" t="s">
        <v>37</v>
      </c>
      <c r="D13" s="41" t="s">
        <v>38</v>
      </c>
      <c r="E13" s="42">
        <v>44274</v>
      </c>
      <c r="F13" s="43">
        <v>469748071</v>
      </c>
      <c r="G13" s="38"/>
    </row>
    <row r="14" spans="1:7" s="12" customFormat="1" ht="43.2" x14ac:dyDescent="0.3">
      <c r="A14" s="34">
        <v>7</v>
      </c>
      <c r="B14" s="39" t="s">
        <v>39</v>
      </c>
      <c r="C14" s="40" t="s">
        <v>40</v>
      </c>
      <c r="D14" s="41" t="s">
        <v>41</v>
      </c>
      <c r="E14" s="42">
        <v>44281</v>
      </c>
      <c r="F14" s="43">
        <v>1358540777</v>
      </c>
      <c r="G14" s="38"/>
    </row>
    <row r="15" spans="1:7" s="12" customFormat="1" ht="28.8" x14ac:dyDescent="0.3">
      <c r="A15" s="34">
        <v>8</v>
      </c>
      <c r="B15" s="39" t="s">
        <v>42</v>
      </c>
      <c r="C15" s="40" t="s">
        <v>43</v>
      </c>
      <c r="D15" s="41" t="s">
        <v>44</v>
      </c>
      <c r="E15" s="42">
        <v>44284</v>
      </c>
      <c r="F15" s="43">
        <v>450992745</v>
      </c>
      <c r="G15" s="38"/>
    </row>
    <row r="16" spans="1:7" s="12" customFormat="1" ht="43.2" x14ac:dyDescent="0.3">
      <c r="A16" s="34">
        <v>9</v>
      </c>
      <c r="B16" s="39" t="s">
        <v>45</v>
      </c>
      <c r="C16" s="40" t="s">
        <v>46</v>
      </c>
      <c r="D16" s="41" t="s">
        <v>47</v>
      </c>
      <c r="E16" s="42">
        <v>44285</v>
      </c>
      <c r="F16" s="43">
        <v>699041260</v>
      </c>
      <c r="G16" s="38"/>
    </row>
    <row r="17" spans="1:6" s="12" customFormat="1" ht="15" thickBot="1" x14ac:dyDescent="0.35">
      <c r="A17" s="24"/>
      <c r="B17" s="25"/>
      <c r="C17" s="26"/>
      <c r="D17" s="27"/>
      <c r="E17" s="28"/>
      <c r="F17" s="33"/>
    </row>
    <row r="18" spans="1:6" ht="15" thickTop="1" x14ac:dyDescent="0.3"/>
    <row r="20" spans="1:6" x14ac:dyDescent="0.3">
      <c r="C20" s="13" t="s">
        <v>7</v>
      </c>
      <c r="D20" s="14">
        <f>+COUNT(A8:A17)</f>
        <v>9</v>
      </c>
    </row>
    <row r="22" spans="1:6" s="18" customFormat="1" x14ac:dyDescent="0.3">
      <c r="A22" s="4"/>
      <c r="B22" s="5"/>
      <c r="C22" s="13" t="s">
        <v>8</v>
      </c>
      <c r="D22" s="16">
        <f>SUM(F8:F17)</f>
        <v>10166224696</v>
      </c>
      <c r="F22" s="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topLeftCell="A7" zoomScale="70" zoomScaleNormal="70" workbookViewId="0">
      <selection activeCell="F20" sqref="F8:F20"/>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48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43.2" x14ac:dyDescent="0.3">
      <c r="A8" s="34">
        <v>1</v>
      </c>
      <c r="B8" s="29" t="s">
        <v>49</v>
      </c>
      <c r="C8" s="30" t="s">
        <v>50</v>
      </c>
      <c r="D8" s="36" t="s">
        <v>75</v>
      </c>
      <c r="E8" s="31">
        <v>44299</v>
      </c>
      <c r="F8" s="44">
        <v>327649773</v>
      </c>
      <c r="G8" s="38"/>
    </row>
    <row r="9" spans="1:7" s="12" customFormat="1" ht="57.6" x14ac:dyDescent="0.3">
      <c r="A9" s="34">
        <v>2</v>
      </c>
      <c r="B9" s="39" t="s">
        <v>51</v>
      </c>
      <c r="C9" s="40" t="s">
        <v>52</v>
      </c>
      <c r="D9" s="41" t="s">
        <v>76</v>
      </c>
      <c r="E9" s="42">
        <v>44300</v>
      </c>
      <c r="F9" s="43">
        <v>397675263</v>
      </c>
      <c r="G9" s="38"/>
    </row>
    <row r="10" spans="1:7" s="12" customFormat="1" ht="28.8" x14ac:dyDescent="0.3">
      <c r="A10" s="34">
        <v>3</v>
      </c>
      <c r="B10" s="39" t="s">
        <v>53</v>
      </c>
      <c r="C10" s="40" t="s">
        <v>54</v>
      </c>
      <c r="D10" s="41" t="s">
        <v>77</v>
      </c>
      <c r="E10" s="42">
        <v>44302</v>
      </c>
      <c r="F10" s="43">
        <v>500000000</v>
      </c>
      <c r="G10" s="38"/>
    </row>
    <row r="11" spans="1:7" s="12" customFormat="1" x14ac:dyDescent="0.3">
      <c r="A11" s="34">
        <v>4</v>
      </c>
      <c r="B11" s="39" t="s">
        <v>55</v>
      </c>
      <c r="C11" s="40" t="s">
        <v>56</v>
      </c>
      <c r="D11" s="41" t="s">
        <v>78</v>
      </c>
      <c r="E11" s="42">
        <v>44302</v>
      </c>
      <c r="F11" s="43">
        <v>327649773</v>
      </c>
      <c r="G11" s="38"/>
    </row>
    <row r="12" spans="1:7" s="12" customFormat="1" ht="28.8" x14ac:dyDescent="0.3">
      <c r="A12" s="34">
        <v>5</v>
      </c>
      <c r="B12" s="39" t="s">
        <v>57</v>
      </c>
      <c r="C12" s="40" t="s">
        <v>58</v>
      </c>
      <c r="D12" s="41" t="s">
        <v>79</v>
      </c>
      <c r="E12" s="42">
        <v>44305</v>
      </c>
      <c r="F12" s="43">
        <v>30547598</v>
      </c>
      <c r="G12" s="38"/>
    </row>
    <row r="13" spans="1:7" s="12" customFormat="1" ht="28.8" x14ac:dyDescent="0.3">
      <c r="A13" s="34">
        <v>6</v>
      </c>
      <c r="B13" s="39" t="s">
        <v>59</v>
      </c>
      <c r="C13" s="40" t="s">
        <v>60</v>
      </c>
      <c r="D13" s="41" t="s">
        <v>80</v>
      </c>
      <c r="E13" s="42">
        <v>44309</v>
      </c>
      <c r="F13" s="43">
        <v>120000000</v>
      </c>
      <c r="G13" s="38"/>
    </row>
    <row r="14" spans="1:7" s="12" customFormat="1" ht="43.2" x14ac:dyDescent="0.3">
      <c r="A14" s="34">
        <v>7</v>
      </c>
      <c r="B14" s="39" t="s">
        <v>61</v>
      </c>
      <c r="C14" s="40" t="s">
        <v>62</v>
      </c>
      <c r="D14" s="41" t="s">
        <v>81</v>
      </c>
      <c r="E14" s="42">
        <v>44315</v>
      </c>
      <c r="F14" s="43">
        <v>875005843</v>
      </c>
      <c r="G14" s="38"/>
    </row>
    <row r="15" spans="1:7" s="12" customFormat="1" ht="57.6" x14ac:dyDescent="0.3">
      <c r="A15" s="34">
        <v>8</v>
      </c>
      <c r="B15" s="39" t="s">
        <v>63</v>
      </c>
      <c r="C15" s="40" t="s">
        <v>64</v>
      </c>
      <c r="D15" s="41" t="s">
        <v>82</v>
      </c>
      <c r="E15" s="42">
        <v>44315</v>
      </c>
      <c r="F15" s="43">
        <v>161797566</v>
      </c>
      <c r="G15" s="38"/>
    </row>
    <row r="16" spans="1:7" s="12" customFormat="1" ht="57.6" x14ac:dyDescent="0.3">
      <c r="A16" s="34">
        <v>9</v>
      </c>
      <c r="B16" s="39" t="s">
        <v>65</v>
      </c>
      <c r="C16" s="40" t="s">
        <v>66</v>
      </c>
      <c r="D16" s="41" t="s">
        <v>83</v>
      </c>
      <c r="E16" s="42">
        <v>44315</v>
      </c>
      <c r="F16" s="43">
        <v>1392218522</v>
      </c>
      <c r="G16" s="38"/>
    </row>
    <row r="17" spans="1:7" s="12" customFormat="1" ht="43.2" x14ac:dyDescent="0.3">
      <c r="A17" s="34">
        <v>10</v>
      </c>
      <c r="B17" s="39" t="s">
        <v>67</v>
      </c>
      <c r="C17" s="40" t="s">
        <v>68</v>
      </c>
      <c r="D17" s="41" t="s">
        <v>84</v>
      </c>
      <c r="E17" s="42">
        <v>44315</v>
      </c>
      <c r="F17" s="43">
        <v>4225011783</v>
      </c>
      <c r="G17" s="38"/>
    </row>
    <row r="18" spans="1:7" s="12" customFormat="1" ht="57.6" x14ac:dyDescent="0.3">
      <c r="A18" s="34">
        <v>11</v>
      </c>
      <c r="B18" s="39" t="s">
        <v>69</v>
      </c>
      <c r="C18" s="40" t="s">
        <v>70</v>
      </c>
      <c r="D18" s="41" t="s">
        <v>85</v>
      </c>
      <c r="E18" s="42">
        <v>44316</v>
      </c>
      <c r="F18" s="43">
        <v>5373042774</v>
      </c>
      <c r="G18" s="38"/>
    </row>
    <row r="19" spans="1:7" s="12" customFormat="1" ht="28.8" x14ac:dyDescent="0.3">
      <c r="A19" s="34">
        <v>12</v>
      </c>
      <c r="B19" s="39" t="s">
        <v>71</v>
      </c>
      <c r="C19" s="40" t="s">
        <v>72</v>
      </c>
      <c r="D19" s="41" t="s">
        <v>86</v>
      </c>
      <c r="E19" s="42">
        <v>44316</v>
      </c>
      <c r="F19" s="43">
        <v>208988800</v>
      </c>
      <c r="G19" s="38"/>
    </row>
    <row r="20" spans="1:7" s="12" customFormat="1" ht="28.8" x14ac:dyDescent="0.3">
      <c r="A20" s="34">
        <v>13</v>
      </c>
      <c r="B20" s="39" t="s">
        <v>73</v>
      </c>
      <c r="C20" s="40" t="s">
        <v>74</v>
      </c>
      <c r="D20" s="41" t="s">
        <v>87</v>
      </c>
      <c r="E20" s="42">
        <v>44316</v>
      </c>
      <c r="F20" s="43">
        <v>23160398</v>
      </c>
      <c r="G20" s="38"/>
    </row>
    <row r="21" spans="1:7" s="12" customFormat="1" ht="15" thickBot="1" x14ac:dyDescent="0.35">
      <c r="A21" s="24"/>
      <c r="B21" s="25"/>
      <c r="C21" s="26"/>
      <c r="D21" s="27"/>
      <c r="E21" s="28"/>
      <c r="F21" s="33"/>
    </row>
    <row r="22" spans="1:7" ht="15" thickTop="1" x14ac:dyDescent="0.3"/>
    <row r="24" spans="1:7" x14ac:dyDescent="0.3">
      <c r="C24" s="13" t="s">
        <v>7</v>
      </c>
      <c r="D24" s="14">
        <f>+COUNT(A8:A21)</f>
        <v>13</v>
      </c>
    </row>
    <row r="26" spans="1:7" s="18" customFormat="1" x14ac:dyDescent="0.3">
      <c r="A26" s="4"/>
      <c r="B26" s="5"/>
      <c r="C26" s="13" t="s">
        <v>8</v>
      </c>
      <c r="D26" s="16">
        <f>SUM(F8:F21)</f>
        <v>13962748093</v>
      </c>
      <c r="F26"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zoomScale="70" zoomScaleNormal="70" workbookViewId="0">
      <selection activeCell="F8" sqref="F8:F13"/>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88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89</v>
      </c>
      <c r="C8" s="30" t="s">
        <v>90</v>
      </c>
      <c r="D8" s="36" t="s">
        <v>91</v>
      </c>
      <c r="E8" s="31">
        <v>44320</v>
      </c>
      <c r="F8" s="44">
        <v>603655019</v>
      </c>
      <c r="G8" s="38"/>
    </row>
    <row r="9" spans="1:7" s="12" customFormat="1" ht="28.8" x14ac:dyDescent="0.3">
      <c r="A9" s="34">
        <v>2</v>
      </c>
      <c r="B9" s="39" t="s">
        <v>92</v>
      </c>
      <c r="C9" s="40" t="s">
        <v>93</v>
      </c>
      <c r="D9" s="41" t="s">
        <v>94</v>
      </c>
      <c r="E9" s="42">
        <v>44321</v>
      </c>
      <c r="F9" s="43">
        <v>90000000</v>
      </c>
      <c r="G9" s="38"/>
    </row>
    <row r="10" spans="1:7" s="12" customFormat="1" ht="28.8" x14ac:dyDescent="0.3">
      <c r="A10" s="34">
        <v>3</v>
      </c>
      <c r="B10" s="39" t="s">
        <v>95</v>
      </c>
      <c r="C10" s="40" t="s">
        <v>96</v>
      </c>
      <c r="D10" s="41" t="s">
        <v>97</v>
      </c>
      <c r="E10" s="42">
        <v>44321</v>
      </c>
      <c r="F10" s="43">
        <v>20999930</v>
      </c>
      <c r="G10" s="38"/>
    </row>
    <row r="11" spans="1:7" s="12" customFormat="1" ht="43.2" x14ac:dyDescent="0.3">
      <c r="A11" s="34">
        <v>4</v>
      </c>
      <c r="B11" s="39" t="s">
        <v>98</v>
      </c>
      <c r="C11" s="40" t="s">
        <v>99</v>
      </c>
      <c r="D11" s="41" t="s">
        <v>100</v>
      </c>
      <c r="E11" s="42">
        <v>44336</v>
      </c>
      <c r="F11" s="43">
        <v>39698400</v>
      </c>
      <c r="G11" s="38"/>
    </row>
    <row r="12" spans="1:7" s="12" customFormat="1" ht="43.2" x14ac:dyDescent="0.3">
      <c r="A12" s="34">
        <v>5</v>
      </c>
      <c r="B12" s="39" t="s">
        <v>101</v>
      </c>
      <c r="C12" s="40" t="s">
        <v>102</v>
      </c>
      <c r="D12" s="41" t="s">
        <v>103</v>
      </c>
      <c r="E12" s="42">
        <v>44342</v>
      </c>
      <c r="F12" s="43">
        <v>364377740</v>
      </c>
      <c r="G12" s="38"/>
    </row>
    <row r="13" spans="1:7" s="12" customFormat="1" ht="28.8" x14ac:dyDescent="0.3">
      <c r="A13" s="34">
        <v>6</v>
      </c>
      <c r="B13" s="39" t="s">
        <v>104</v>
      </c>
      <c r="C13" s="40" t="s">
        <v>105</v>
      </c>
      <c r="D13" s="41" t="s">
        <v>106</v>
      </c>
      <c r="E13" s="42">
        <v>44342</v>
      </c>
      <c r="F13" s="43">
        <v>684482327</v>
      </c>
      <c r="G13" s="38"/>
    </row>
    <row r="14" spans="1:7" s="12" customFormat="1" ht="15" thickBot="1" x14ac:dyDescent="0.35">
      <c r="A14" s="24"/>
      <c r="B14" s="25"/>
      <c r="C14" s="26"/>
      <c r="D14" s="27"/>
      <c r="E14" s="28"/>
      <c r="F14" s="33"/>
    </row>
    <row r="15" spans="1:7" ht="15" thickTop="1" x14ac:dyDescent="0.3"/>
    <row r="17" spans="1:6" x14ac:dyDescent="0.3">
      <c r="C17" s="13" t="s">
        <v>7</v>
      </c>
      <c r="D17" s="14">
        <f>+COUNT(A8:A14)</f>
        <v>6</v>
      </c>
    </row>
    <row r="19" spans="1:6" s="18" customFormat="1" x14ac:dyDescent="0.3">
      <c r="A19" s="4"/>
      <c r="B19" s="5"/>
      <c r="C19" s="13" t="s">
        <v>8</v>
      </c>
      <c r="D19" s="16">
        <f>SUM(F8:F14)</f>
        <v>1803213416</v>
      </c>
      <c r="F19" s="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2"/>
  <sheetViews>
    <sheetView topLeftCell="A8" zoomScale="70" zoomScaleNormal="70" workbookViewId="0">
      <selection activeCell="B14" sqref="B14"/>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134</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107</v>
      </c>
      <c r="C8" s="30" t="s">
        <v>108</v>
      </c>
      <c r="D8" s="36" t="s">
        <v>78</v>
      </c>
      <c r="E8" s="31">
        <v>44348</v>
      </c>
      <c r="F8" s="44">
        <v>941718305</v>
      </c>
      <c r="G8" s="38"/>
    </row>
    <row r="9" spans="1:7" s="12" customFormat="1" ht="43.2" x14ac:dyDescent="0.3">
      <c r="A9" s="34">
        <v>2</v>
      </c>
      <c r="B9" s="39" t="s">
        <v>109</v>
      </c>
      <c r="C9" s="40" t="s">
        <v>110</v>
      </c>
      <c r="D9" s="41" t="s">
        <v>111</v>
      </c>
      <c r="E9" s="31">
        <v>44349</v>
      </c>
      <c r="F9" s="43">
        <v>27259450816</v>
      </c>
      <c r="G9" s="38"/>
    </row>
    <row r="10" spans="1:7" s="12" customFormat="1" ht="43.2" x14ac:dyDescent="0.3">
      <c r="A10" s="34">
        <v>3</v>
      </c>
      <c r="B10" s="39" t="s">
        <v>112</v>
      </c>
      <c r="C10" s="40" t="s">
        <v>113</v>
      </c>
      <c r="D10" s="41" t="s">
        <v>114</v>
      </c>
      <c r="E10" s="31">
        <v>44356</v>
      </c>
      <c r="F10" s="43">
        <v>6265350</v>
      </c>
      <c r="G10" s="38"/>
    </row>
    <row r="11" spans="1:7" s="12" customFormat="1" ht="57.6" x14ac:dyDescent="0.3">
      <c r="A11" s="34">
        <v>4</v>
      </c>
      <c r="B11" s="39" t="s">
        <v>115</v>
      </c>
      <c r="C11" s="40" t="s">
        <v>116</v>
      </c>
      <c r="D11" s="41" t="s">
        <v>117</v>
      </c>
      <c r="E11" s="31">
        <v>44357</v>
      </c>
      <c r="F11" s="43">
        <v>1329116061</v>
      </c>
      <c r="G11" s="38"/>
    </row>
    <row r="12" spans="1:7" s="12" customFormat="1" ht="57.6" x14ac:dyDescent="0.3">
      <c r="A12" s="34">
        <v>5</v>
      </c>
      <c r="B12" s="39" t="s">
        <v>118</v>
      </c>
      <c r="C12" s="40" t="s">
        <v>119</v>
      </c>
      <c r="D12" s="41" t="s">
        <v>120</v>
      </c>
      <c r="E12" s="31">
        <v>44357</v>
      </c>
      <c r="F12" s="43">
        <v>1611888577</v>
      </c>
      <c r="G12" s="38"/>
    </row>
    <row r="13" spans="1:7" s="12" customFormat="1" ht="57.6" x14ac:dyDescent="0.3">
      <c r="A13" s="34">
        <v>6</v>
      </c>
      <c r="B13" s="39" t="s">
        <v>121</v>
      </c>
      <c r="C13" s="40" t="s">
        <v>122</v>
      </c>
      <c r="D13" s="41" t="s">
        <v>123</v>
      </c>
      <c r="E13" s="31">
        <v>44357</v>
      </c>
      <c r="F13" s="43">
        <v>725462204</v>
      </c>
      <c r="G13" s="38"/>
    </row>
    <row r="14" spans="1:7" s="12" customFormat="1" ht="72" x14ac:dyDescent="0.3">
      <c r="A14" s="34">
        <v>7</v>
      </c>
      <c r="B14" s="39" t="s">
        <v>124</v>
      </c>
      <c r="C14" s="40" t="s">
        <v>125</v>
      </c>
      <c r="D14" s="41" t="s">
        <v>126</v>
      </c>
      <c r="E14" s="31">
        <v>44358</v>
      </c>
      <c r="F14" s="43" t="s">
        <v>133</v>
      </c>
      <c r="G14" s="38">
        <f>5234060927+1155168806+1379523200+113902834</f>
        <v>7882655767</v>
      </c>
    </row>
    <row r="15" spans="1:7" s="12" customFormat="1" ht="57.6" x14ac:dyDescent="0.3">
      <c r="A15" s="34">
        <v>8</v>
      </c>
      <c r="B15" s="39" t="s">
        <v>127</v>
      </c>
      <c r="C15" s="40" t="s">
        <v>128</v>
      </c>
      <c r="D15" s="41" t="s">
        <v>129</v>
      </c>
      <c r="E15" s="31">
        <v>44369</v>
      </c>
      <c r="F15" s="43">
        <v>1406160159</v>
      </c>
      <c r="G15" s="38"/>
    </row>
    <row r="16" spans="1:7" s="12" customFormat="1" ht="72" x14ac:dyDescent="0.3">
      <c r="A16" s="34">
        <v>9</v>
      </c>
      <c r="B16" s="39" t="s">
        <v>130</v>
      </c>
      <c r="C16" s="40" t="s">
        <v>131</v>
      </c>
      <c r="D16" s="41" t="s">
        <v>132</v>
      </c>
      <c r="E16" s="31">
        <v>44377</v>
      </c>
      <c r="F16" s="43">
        <v>398146949</v>
      </c>
      <c r="G16" s="38"/>
    </row>
    <row r="17" spans="1:6" s="12" customFormat="1" ht="15" thickBot="1" x14ac:dyDescent="0.35">
      <c r="A17" s="24"/>
      <c r="B17" s="25"/>
      <c r="C17" s="26"/>
      <c r="D17" s="27"/>
      <c r="E17" s="28"/>
      <c r="F17" s="33"/>
    </row>
    <row r="18" spans="1:6" ht="15" thickTop="1" x14ac:dyDescent="0.3"/>
    <row r="20" spans="1:6" x14ac:dyDescent="0.3">
      <c r="C20" s="13" t="s">
        <v>7</v>
      </c>
      <c r="D20" s="14">
        <f>+COUNT(A8:A17)</f>
        <v>9</v>
      </c>
    </row>
    <row r="22" spans="1:6" s="18" customFormat="1" x14ac:dyDescent="0.3">
      <c r="A22" s="4"/>
      <c r="B22" s="5"/>
      <c r="C22" s="13" t="s">
        <v>8</v>
      </c>
      <c r="D22" s="16">
        <f>SUM(F8:F17)+G14</f>
        <v>41560864188</v>
      </c>
      <c r="F22" s="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4"/>
  <sheetViews>
    <sheetView topLeftCell="B6" zoomScale="70" zoomScaleNormal="70" workbookViewId="0">
      <selection activeCell="G9" sqref="G9"/>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135</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43.2" x14ac:dyDescent="0.3">
      <c r="A8" s="34">
        <v>1</v>
      </c>
      <c r="B8" s="29" t="s">
        <v>136</v>
      </c>
      <c r="C8" s="30" t="s">
        <v>137</v>
      </c>
      <c r="D8" s="36" t="s">
        <v>138</v>
      </c>
      <c r="E8" s="31">
        <v>44378</v>
      </c>
      <c r="F8" s="44">
        <v>5434379701</v>
      </c>
      <c r="G8" s="38"/>
    </row>
    <row r="9" spans="1:7" s="12" customFormat="1" ht="28.8" x14ac:dyDescent="0.3">
      <c r="A9" s="34">
        <v>2</v>
      </c>
      <c r="B9" s="39" t="s">
        <v>139</v>
      </c>
      <c r="C9" s="40" t="s">
        <v>140</v>
      </c>
      <c r="D9" s="41" t="s">
        <v>44</v>
      </c>
      <c r="E9" s="31">
        <v>44384</v>
      </c>
      <c r="F9" s="43">
        <v>1803725840</v>
      </c>
      <c r="G9" s="38"/>
    </row>
    <row r="10" spans="1:7" s="12" customFormat="1" ht="43.2" x14ac:dyDescent="0.3">
      <c r="A10" s="34">
        <v>3</v>
      </c>
      <c r="B10" s="39" t="s">
        <v>141</v>
      </c>
      <c r="C10" s="40" t="s">
        <v>142</v>
      </c>
      <c r="D10" s="41" t="s">
        <v>143</v>
      </c>
      <c r="E10" s="31">
        <v>44385</v>
      </c>
      <c r="F10" s="43">
        <v>270054911</v>
      </c>
      <c r="G10" s="38"/>
    </row>
    <row r="11" spans="1:7" s="12" customFormat="1" ht="57.6" x14ac:dyDescent="0.3">
      <c r="A11" s="34">
        <v>4</v>
      </c>
      <c r="B11" s="39" t="s">
        <v>144</v>
      </c>
      <c r="C11" s="40" t="s">
        <v>145</v>
      </c>
      <c r="D11" s="41" t="s">
        <v>146</v>
      </c>
      <c r="E11" s="31">
        <v>44386</v>
      </c>
      <c r="F11" s="43">
        <v>1370538697</v>
      </c>
      <c r="G11" s="38"/>
    </row>
    <row r="12" spans="1:7" s="12" customFormat="1" ht="43.2" x14ac:dyDescent="0.3">
      <c r="A12" s="34">
        <v>5</v>
      </c>
      <c r="B12" s="39" t="s">
        <v>147</v>
      </c>
      <c r="C12" s="40" t="s">
        <v>148</v>
      </c>
      <c r="D12" s="41" t="s">
        <v>149</v>
      </c>
      <c r="E12" s="31">
        <v>44390</v>
      </c>
      <c r="F12" s="43">
        <v>98880467</v>
      </c>
      <c r="G12" s="38"/>
    </row>
    <row r="13" spans="1:7" s="12" customFormat="1" ht="57.6" x14ac:dyDescent="0.3">
      <c r="A13" s="34">
        <v>6</v>
      </c>
      <c r="B13" s="39" t="s">
        <v>150</v>
      </c>
      <c r="C13" s="40" t="s">
        <v>151</v>
      </c>
      <c r="D13" s="41" t="s">
        <v>152</v>
      </c>
      <c r="E13" s="31">
        <v>44391</v>
      </c>
      <c r="F13" s="43">
        <v>811889208</v>
      </c>
      <c r="G13" s="38"/>
    </row>
    <row r="14" spans="1:7" s="12" customFormat="1" ht="57.6" x14ac:dyDescent="0.3">
      <c r="A14" s="34">
        <v>7</v>
      </c>
      <c r="B14" s="39" t="s">
        <v>153</v>
      </c>
      <c r="C14" s="40" t="s">
        <v>154</v>
      </c>
      <c r="D14" s="41" t="s">
        <v>155</v>
      </c>
      <c r="E14" s="31">
        <v>44392</v>
      </c>
      <c r="F14" s="43">
        <v>32624490278</v>
      </c>
      <c r="G14" s="38"/>
    </row>
    <row r="15" spans="1:7" s="12" customFormat="1" ht="28.8" x14ac:dyDescent="0.3">
      <c r="A15" s="34">
        <v>8</v>
      </c>
      <c r="B15" s="39" t="s">
        <v>156</v>
      </c>
      <c r="C15" s="40" t="s">
        <v>157</v>
      </c>
      <c r="D15" s="41" t="s">
        <v>158</v>
      </c>
      <c r="E15" s="31">
        <v>44398</v>
      </c>
      <c r="F15" s="43">
        <v>73616108</v>
      </c>
      <c r="G15" s="38"/>
    </row>
    <row r="16" spans="1:7" s="12" customFormat="1" ht="28.8" x14ac:dyDescent="0.3">
      <c r="A16" s="34">
        <v>9</v>
      </c>
      <c r="B16" s="39" t="s">
        <v>159</v>
      </c>
      <c r="C16" s="40" t="s">
        <v>160</v>
      </c>
      <c r="D16" s="41" t="s">
        <v>161</v>
      </c>
      <c r="E16" s="31">
        <v>44405</v>
      </c>
      <c r="F16" s="43">
        <v>19152891</v>
      </c>
      <c r="G16" s="38"/>
    </row>
    <row r="17" spans="1:7" s="12" customFormat="1" ht="28.8" x14ac:dyDescent="0.3">
      <c r="A17" s="34">
        <v>10</v>
      </c>
      <c r="B17" s="39" t="s">
        <v>162</v>
      </c>
      <c r="C17" s="40" t="s">
        <v>163</v>
      </c>
      <c r="D17" s="41" t="s">
        <v>164</v>
      </c>
      <c r="E17" s="31">
        <v>44407</v>
      </c>
      <c r="F17" s="43">
        <v>1274549500</v>
      </c>
      <c r="G17" s="38"/>
    </row>
    <row r="18" spans="1:7" s="12" customFormat="1" ht="43.2" x14ac:dyDescent="0.3">
      <c r="A18" s="34">
        <v>11</v>
      </c>
      <c r="B18" s="39" t="s">
        <v>165</v>
      </c>
      <c r="C18" s="40" t="s">
        <v>166</v>
      </c>
      <c r="D18" s="41" t="s">
        <v>167</v>
      </c>
      <c r="E18" s="31">
        <v>44407</v>
      </c>
      <c r="F18" s="43">
        <v>479573275</v>
      </c>
      <c r="G18" s="38"/>
    </row>
    <row r="19" spans="1:7" s="12" customFormat="1" ht="15" thickBot="1" x14ac:dyDescent="0.35">
      <c r="A19" s="24"/>
      <c r="B19" s="25"/>
      <c r="C19" s="26"/>
      <c r="D19" s="27"/>
      <c r="E19" s="28"/>
      <c r="F19" s="33"/>
    </row>
    <row r="20" spans="1:7" ht="15" thickTop="1" x14ac:dyDescent="0.3"/>
    <row r="22" spans="1:7" x14ac:dyDescent="0.3">
      <c r="C22" s="13" t="s">
        <v>7</v>
      </c>
      <c r="D22" s="14">
        <f>+COUNT(A8:A19)</f>
        <v>11</v>
      </c>
    </row>
    <row r="24" spans="1:7" s="18" customFormat="1" x14ac:dyDescent="0.3">
      <c r="A24" s="4"/>
      <c r="B24" s="5"/>
      <c r="C24" s="13" t="s">
        <v>8</v>
      </c>
      <c r="D24" s="16">
        <f>SUM(F8:F19)</f>
        <v>44260850876</v>
      </c>
      <c r="F24" s="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zoomScale="70" zoomScaleNormal="70" workbookViewId="0">
      <selection activeCell="B8" sqref="B8:F10"/>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168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57.6" x14ac:dyDescent="0.3">
      <c r="A8" s="34">
        <v>1</v>
      </c>
      <c r="B8" s="29" t="s">
        <v>169</v>
      </c>
      <c r="C8" s="30" t="s">
        <v>170</v>
      </c>
      <c r="D8" s="36" t="s">
        <v>171</v>
      </c>
      <c r="E8" s="31">
        <v>44419</v>
      </c>
      <c r="F8" s="44">
        <v>15019000</v>
      </c>
      <c r="G8" s="38"/>
    </row>
    <row r="9" spans="1:7" s="12" customFormat="1" ht="43.2" x14ac:dyDescent="0.3">
      <c r="A9" s="34">
        <v>2</v>
      </c>
      <c r="B9" s="39" t="s">
        <v>172</v>
      </c>
      <c r="C9" s="40" t="s">
        <v>173</v>
      </c>
      <c r="D9" s="41" t="s">
        <v>174</v>
      </c>
      <c r="E9" s="31">
        <v>44420</v>
      </c>
      <c r="F9" s="43">
        <v>565694033</v>
      </c>
      <c r="G9" s="38"/>
    </row>
    <row r="10" spans="1:7" s="12" customFormat="1" ht="28.8" x14ac:dyDescent="0.3">
      <c r="A10" s="34">
        <v>3</v>
      </c>
      <c r="B10" s="39" t="s">
        <v>175</v>
      </c>
      <c r="C10" s="40" t="s">
        <v>176</v>
      </c>
      <c r="D10" s="41" t="s">
        <v>177</v>
      </c>
      <c r="E10" s="31">
        <v>44439</v>
      </c>
      <c r="F10" s="43">
        <v>8047736032</v>
      </c>
      <c r="G10" s="38"/>
    </row>
    <row r="11" spans="1:7" s="12" customFormat="1" ht="15" thickBot="1" x14ac:dyDescent="0.35">
      <c r="A11" s="24"/>
      <c r="B11" s="25"/>
      <c r="C11" s="26"/>
      <c r="D11" s="27"/>
      <c r="E11" s="28"/>
      <c r="F11" s="33"/>
    </row>
    <row r="12" spans="1:7" ht="15" thickTop="1" x14ac:dyDescent="0.3"/>
    <row r="14" spans="1:7" x14ac:dyDescent="0.3">
      <c r="C14" s="13" t="s">
        <v>7</v>
      </c>
      <c r="D14" s="14">
        <f>+COUNT(A8:A11)</f>
        <v>3</v>
      </c>
    </row>
    <row r="16" spans="1:7" s="18" customFormat="1" x14ac:dyDescent="0.3">
      <c r="A16" s="4"/>
      <c r="B16" s="5"/>
      <c r="C16" s="13" t="s">
        <v>8</v>
      </c>
      <c r="D16" s="16">
        <f>SUM(F8:F11)</f>
        <v>8628449065</v>
      </c>
      <c r="F16" s="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lpstr>ADJ NOVIEMBRE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Diego Alexander Galeano Perdomo</cp:lastModifiedBy>
  <cp:lastPrinted>2016-03-08T14:46:35Z</cp:lastPrinted>
  <dcterms:created xsi:type="dcterms:W3CDTF">2013-01-14T13:53:18Z</dcterms:created>
  <dcterms:modified xsi:type="dcterms:W3CDTF">2021-12-13T19:26:35Z</dcterms:modified>
</cp:coreProperties>
</file>