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Usuario\Desktop\IDU\SEGUIMIENTO A RIESGOS\"/>
    </mc:Choice>
  </mc:AlternateContent>
  <xr:revisionPtr revIDLastSave="0" documentId="8_{83260DD6-DFDE-4C0F-A5EB-91D2C9D5D05D}" xr6:coauthVersionLast="45" xr6:coauthVersionMax="45" xr10:uidLastSave="{00000000-0000-0000-0000-000000000000}"/>
  <bookViews>
    <workbookView xWindow="-120" yWindow="-120" windowWidth="20730" windowHeight="11160" xr2:uid="{00000000-000D-0000-FFFF-FFFF00000000}"/>
  </bookViews>
  <sheets>
    <sheet name="GESTIÒN DE LA VALORIZACIÒN Y F" sheetId="4" r:id="rId1"/>
    <sheet name="RECURSOS FÌSICOS" sheetId="5" r:id="rId2"/>
    <sheet name="GESTIÒN PREDIAL" sheetId="6" r:id="rId3"/>
    <sheet name="GESTIÒN TECNOLOGÌAS DE IYC" sheetId="7" r:id="rId4"/>
    <sheet name="FACTIBILIDAD DE PROYECTOS" sheetId="8" r:id="rId5"/>
    <sheet name="GESTION DE TALENTO HUMANO" sheetId="1" r:id="rId6"/>
    <sheet name="EJECUCIÒN DE OBRAS" sheetId="9" r:id="rId7"/>
    <sheet name="GESTIÒN AMBIENTAL Y CALIDAD" sheetId="2" r:id="rId8"/>
    <sheet name="GESTIÒN SOCIAL" sheetId="11" r:id="rId9"/>
    <sheet name="GESTIÒN DOCUMENTAL" sheetId="10" r:id="rId10"/>
    <sheet name="MEJORAMIENTO CONTINUO" sheetId="12" r:id="rId11"/>
    <sheet name="Hoja3" sheetId="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4" hidden="1">'FACTIBILIDAD DE PROYECTOS'!$A$9:$BM$9</definedName>
    <definedName name="_xlnm._FilterDatabase" localSheetId="9" hidden="1">'GESTIÒN DOCUMENTAL'!$A$5:$AX$20</definedName>
    <definedName name="_xlnm._FilterDatabase" localSheetId="8" hidden="1">'GESTIÒN SOCIAL'!$A$5:$AY$19</definedName>
    <definedName name="_xlnm._FilterDatabase" localSheetId="10" hidden="1">'MEJORAMIENTO CONTINUO'!$A$5:$AW$25</definedName>
    <definedName name="_xlnm._FilterDatabase" localSheetId="1" hidden="1">'RECURSOS FÌSICOS'!$A$9:$BE$16</definedName>
    <definedName name="_OPC1">[1]LISTA!$C$20:$C$22</definedName>
    <definedName name="a">[2]Listas!$F$27:$F$35</definedName>
    <definedName name="Administracion" localSheetId="6">[3]Listas!$E$17:$E$19</definedName>
    <definedName name="Administracion">[3]Listas!$E$17:$E$19</definedName>
    <definedName name="_xlnm.Print_Area" localSheetId="6">'EJECUCIÒN DE OBRAS'!$A$1:$BS$26</definedName>
    <definedName name="_xlnm.Print_Area" localSheetId="4">'FACTIBILIDAD DE PROYECTOS'!$A$1:$BA$21</definedName>
    <definedName name="_xlnm.Print_Area" localSheetId="0">'GESTIÒN DE LA VALORIZACIÒN Y F'!$A$1:$BN$23</definedName>
    <definedName name="_xlnm.Print_Area" localSheetId="2">'GESTIÒN PREDIAL'!$A$1:$BA$25</definedName>
    <definedName name="_xlnm.Print_Area" localSheetId="3">'GESTIÒN TECNOLOGÌAS DE IYC'!$A$1:$BA$27</definedName>
    <definedName name="Calificacion" localSheetId="6">[4]Listas!$S$3:$S$5</definedName>
    <definedName name="Calificacion">[4]Listas!$S$3:$S$5</definedName>
    <definedName name="Causa" localSheetId="6">[5]Listas!$Q$3:$Q$14</definedName>
    <definedName name="Causa">[5]Listas!$Q$3:$Q$14</definedName>
    <definedName name="consol" localSheetId="6">#REF!</definedName>
    <definedName name="consol" localSheetId="4">#REF!</definedName>
    <definedName name="consol" localSheetId="2">#REF!</definedName>
    <definedName name="consol" localSheetId="3">#REF!</definedName>
    <definedName name="consol">#REF!</definedName>
    <definedName name="Control" localSheetId="6">[3]Listas!$C$9:$C$11</definedName>
    <definedName name="Control">[3]Listas!$C$9:$C$11</definedName>
    <definedName name="COSO">[1]LISTA!$AB$6:$AB$11</definedName>
    <definedName name="Decision" localSheetId="6">#REF!</definedName>
    <definedName name="Decision" localSheetId="4">#REF!</definedName>
    <definedName name="Decision" localSheetId="0">#REF!</definedName>
    <definedName name="Decision" localSheetId="2">#REF!</definedName>
    <definedName name="Decision" localSheetId="3">#REF!</definedName>
    <definedName name="Decision" localSheetId="1">#REF!</definedName>
    <definedName name="Decision">#REF!</definedName>
    <definedName name="Efectividad" localSheetId="6">[6]Listas!$D$19:$D$21</definedName>
    <definedName name="Efectividad" localSheetId="4">[7]Listas!$D$19:$D$21</definedName>
    <definedName name="Efectividad" localSheetId="0">[8]Listas!$D$19:$D$21</definedName>
    <definedName name="Efectividad" localSheetId="2">[9]Listas!$D$19:$D$21</definedName>
    <definedName name="Efectividad" localSheetId="3">[10]Listas!$D$19:$D$21</definedName>
    <definedName name="Efectividad">[3]Listas!$D$13:$D$15</definedName>
    <definedName name="Efecto" localSheetId="6">[4]Listas!$T$3:$T$6</definedName>
    <definedName name="Efecto">[4]Listas!$T$3:$T$6</definedName>
    <definedName name="Factores_de_riesgo">[1]LISTA!$R$2:$R$12</definedName>
    <definedName name="Fuente_del_Riesgo">[1]LISTA!$AD$3:$AD$6</definedName>
    <definedName name="GFINANCIERA" localSheetId="6">#REF!</definedName>
    <definedName name="GFINANCIERA" localSheetId="4">#REF!</definedName>
    <definedName name="GFINANCIERA" localSheetId="2">#REF!</definedName>
    <definedName name="GFINANCIERA" localSheetId="3">#REF!</definedName>
    <definedName name="GFINANCIERA">#REF!</definedName>
    <definedName name="Impacto" localSheetId="6">[6]Listas!$B$9:$B$12</definedName>
    <definedName name="Impacto" localSheetId="4">[7]Listas!$B$9:$B$12</definedName>
    <definedName name="Impacto" localSheetId="0">[8]Listas!$B$9:$B$12</definedName>
    <definedName name="IMPACTO" localSheetId="9">[11]Listas!$Q$21:$Q$25</definedName>
    <definedName name="Impacto" localSheetId="2">[9]Listas!$B$9:$B$12</definedName>
    <definedName name="IMPACTO" localSheetId="8">[11]Listas!$Q$21:$Q$25</definedName>
    <definedName name="Impacto" localSheetId="3">[10]Listas!$B$9:$B$12</definedName>
    <definedName name="IMPACTO" localSheetId="10">[11]Listas!$Q$21:$Q$25</definedName>
    <definedName name="Impacto">[12]Listas!$B$9:$B$12</definedName>
    <definedName name="Impacto_1">[1]RIESGOS!$C$5:$C$8</definedName>
    <definedName name="Monitoreo" localSheetId="6">[6]Listas!$G$37:$G$39</definedName>
    <definedName name="Monitoreo" localSheetId="4">[7]Listas!$G$37:$G$39</definedName>
    <definedName name="Monitoreo" localSheetId="0">[8]Listas!$G$37:$G$39</definedName>
    <definedName name="Monitoreo" localSheetId="2">[9]Listas!$G$37:$G$39</definedName>
    <definedName name="Monitoreo" localSheetId="3">[10]Listas!$G$37:$G$39</definedName>
    <definedName name="Monitoreo">[12]Listas!$G$37:$G$39</definedName>
    <definedName name="Oportunidad" localSheetId="6">[4]Listas!$R$3:$R$5</definedName>
    <definedName name="Oportunidad">[4]Listas!$R$3:$R$5</definedName>
    <definedName name="otc" localSheetId="6">[13]Listas!$E$17:$E$19</definedName>
    <definedName name="otc">[13]Listas!$E$17:$E$19</definedName>
    <definedName name="Periodo" localSheetId="6">[6]Listas!$F$27:$F$35</definedName>
    <definedName name="Periodo" localSheetId="4">[7]Listas!$F$27:$F$35</definedName>
    <definedName name="Periodo" localSheetId="0">[8]Listas!$F$27:$F$35</definedName>
    <definedName name="Periodo" localSheetId="2">[9]Listas!$F$27:$F$35</definedName>
    <definedName name="Periodo" localSheetId="3">[10]Listas!$F$27:$F$35</definedName>
    <definedName name="Periodo">[12]Listas!$F$27:$F$35</definedName>
    <definedName name="previo" localSheetId="6">[14]Listas!$R$3:$R$5</definedName>
    <definedName name="previo">[14]Listas!$R$3:$R$5</definedName>
    <definedName name="PROBAB" localSheetId="6">[15]Listas!$O$14:$O$18</definedName>
    <definedName name="PROBAB" localSheetId="9">[11]Listas!$O$14:$O$18</definedName>
    <definedName name="PROBAB" localSheetId="8">[11]Listas!$O$14:$O$18</definedName>
    <definedName name="PROBAB" localSheetId="10">[11]Listas!$O$14:$O$18</definedName>
    <definedName name="PROBAB">[15]Listas!$O$14:$O$18</definedName>
    <definedName name="Probabilidad" localSheetId="6">[6]Listas!$A$2:$A$7</definedName>
    <definedName name="Probabilidad" localSheetId="4">[7]Listas!$A$2:$A$7</definedName>
    <definedName name="Probabilidad" localSheetId="0">[8]Listas!$A$2:$A$7</definedName>
    <definedName name="Probabilidad" localSheetId="2">[9]Listas!$A$2:$A$7</definedName>
    <definedName name="Probabilidad" localSheetId="3">[10]Listas!$A$2:$A$7</definedName>
    <definedName name="Probabilidad">[3]Listas!$A$2:$A$4</definedName>
    <definedName name="PROCEDIMIENTO">[1]LISTA!$A$2:$A$17</definedName>
    <definedName name="Proceso" localSheetId="6">[6]Listas!$H$42:$H$64</definedName>
    <definedName name="Proceso" localSheetId="4">[7]Listas!$H$42:$H$64</definedName>
    <definedName name="Proceso" localSheetId="0">[8]Listas!$H$42:$H$64</definedName>
    <definedName name="Proceso" localSheetId="2">[9]Listas!$H$42:$H$64</definedName>
    <definedName name="Proceso" localSheetId="3">[10]Listas!$H$42:$H$64</definedName>
    <definedName name="Proceso">[12]Listas!$H$42:$H$64</definedName>
    <definedName name="Riesgo">[1]CONTROL!$K$28:$K$30</definedName>
    <definedName name="SEP">#REF!</definedName>
    <definedName name="SINO">[16]Listas!$AD$97:$AD$98</definedName>
    <definedName name="_xlnm.Print_Titles" localSheetId="6">'EJECUCIÒN DE OBRAS'!$1:$9</definedName>
    <definedName name="_xlnm.Print_Titles" localSheetId="4">'FACTIBILIDAD DE PROYECTOS'!$8:$9</definedName>
    <definedName name="_xlnm.Print_Titles" localSheetId="0">'GESTIÒN DE LA VALORIZACIÒN Y F'!$8:$9</definedName>
    <definedName name="_xlnm.Print_Titles" localSheetId="2">'GESTIÒN PREDIAL'!$8:$9</definedName>
    <definedName name="_xlnm.Print_Titles" localSheetId="3">'GESTIÒN TECNOLOGÌAS DE IYC'!$8:$9</definedName>
    <definedName name="unidad_ejecutora">[1]LISTA!$W$3:$W$46</definedName>
    <definedName name="Valoracion" localSheetId="6">#REF!</definedName>
    <definedName name="Valoracion" localSheetId="4">#REF!</definedName>
    <definedName name="Valoracion" localSheetId="0">#REF!</definedName>
    <definedName name="Valoracion" localSheetId="2">#REF!</definedName>
    <definedName name="Valoracion" localSheetId="3">#REF!</definedName>
    <definedName name="Valoracion" localSheetId="1">#REF!</definedName>
    <definedName name="Valoracion">#REF!</definedName>
    <definedName name="VALORACIÓN" localSheetId="6">#REF!</definedName>
    <definedName name="VALORACIÓN" localSheetId="4">#REF!</definedName>
    <definedName name="VALORACIÓN" localSheetId="0">#REF!</definedName>
    <definedName name="VALORACIÓN" localSheetId="2">#REF!</definedName>
    <definedName name="VALORACIÓN" localSheetId="3">#REF!</definedName>
    <definedName name="VALORACIÓN" localSheetId="1">#REF!</definedName>
    <definedName name="VALORACIÓN">#REF!</definedName>
    <definedName name="xxx" localSheetId="6">[17]Listas!$H$42:$H$64</definedName>
    <definedName name="xxx" localSheetId="1">[18]Listas!$H$42:$H$64</definedName>
    <definedName name="xxx">[17]Listas!$H$42:$H$64</definedName>
  </definedNames>
  <calcPr calcId="181029"/>
</workbook>
</file>

<file path=xl/calcChain.xml><?xml version="1.0" encoding="utf-8"?>
<calcChain xmlns="http://schemas.openxmlformats.org/spreadsheetml/2006/main">
  <c r="L6" i="12" l="1"/>
  <c r="N6" i="12"/>
  <c r="P6" i="12"/>
  <c r="R6" i="12"/>
  <c r="V6" i="12"/>
  <c r="X6" i="12"/>
  <c r="Y6" i="12" s="1"/>
  <c r="Z6" i="12" s="1"/>
  <c r="L7" i="12"/>
  <c r="N7" i="12"/>
  <c r="S7" i="12" s="1"/>
  <c r="T7" i="12" s="1"/>
  <c r="P7" i="12"/>
  <c r="R7" i="12"/>
  <c r="V7" i="12"/>
  <c r="X7" i="12"/>
  <c r="Y7" i="12" s="1"/>
  <c r="Z7" i="12" s="1"/>
  <c r="L8" i="12"/>
  <c r="N8" i="12"/>
  <c r="P8" i="12"/>
  <c r="R8" i="12"/>
  <c r="V8" i="12"/>
  <c r="X8" i="12"/>
  <c r="Y8" i="12" s="1"/>
  <c r="Z8" i="12" s="1"/>
  <c r="L9" i="12"/>
  <c r="N9" i="12"/>
  <c r="S9" i="12" s="1"/>
  <c r="T9" i="12" s="1"/>
  <c r="P9" i="12"/>
  <c r="R9" i="12"/>
  <c r="V9" i="12"/>
  <c r="X9" i="12"/>
  <c r="Y9" i="12" s="1"/>
  <c r="Z9" i="12" s="1"/>
  <c r="L10" i="12"/>
  <c r="N10" i="12"/>
  <c r="P10" i="12"/>
  <c r="R10" i="12"/>
  <c r="V10" i="12"/>
  <c r="X10" i="12"/>
  <c r="Y10" i="12" s="1"/>
  <c r="Z10" i="12" s="1"/>
  <c r="L11" i="12"/>
  <c r="N11" i="12"/>
  <c r="S11" i="12" s="1"/>
  <c r="T11" i="12" s="1"/>
  <c r="P11" i="12"/>
  <c r="R11" i="12"/>
  <c r="V11" i="12"/>
  <c r="X11" i="12"/>
  <c r="Y11" i="12" s="1"/>
  <c r="Z11" i="12" s="1"/>
  <c r="L12" i="12"/>
  <c r="N12" i="12"/>
  <c r="P12" i="12"/>
  <c r="R12" i="12"/>
  <c r="V12" i="12"/>
  <c r="X12" i="12"/>
  <c r="Y12" i="12" s="1"/>
  <c r="Z12" i="12" s="1"/>
  <c r="L13" i="12"/>
  <c r="N13" i="12"/>
  <c r="S13" i="12" s="1"/>
  <c r="T13" i="12" s="1"/>
  <c r="P13" i="12"/>
  <c r="R13" i="12"/>
  <c r="V13" i="12"/>
  <c r="X13" i="12"/>
  <c r="Y13" i="12" s="1"/>
  <c r="Z13" i="12" s="1"/>
  <c r="L14" i="12"/>
  <c r="N14" i="12"/>
  <c r="P14" i="12"/>
  <c r="R14" i="12"/>
  <c r="V14" i="12"/>
  <c r="X14" i="12"/>
  <c r="Y14" i="12" s="1"/>
  <c r="Z14" i="12" s="1"/>
  <c r="L15" i="12"/>
  <c r="N15" i="12"/>
  <c r="S15" i="12" s="1"/>
  <c r="T15" i="12" s="1"/>
  <c r="P15" i="12"/>
  <c r="R15" i="12"/>
  <c r="V15" i="12"/>
  <c r="X15" i="12"/>
  <c r="Y15" i="12" s="1"/>
  <c r="Z15" i="12" s="1"/>
  <c r="L16" i="12"/>
  <c r="N16" i="12"/>
  <c r="P16" i="12"/>
  <c r="R16" i="12"/>
  <c r="V16" i="12"/>
  <c r="X16" i="12"/>
  <c r="Y16" i="12" s="1"/>
  <c r="Z16" i="12" s="1"/>
  <c r="L17" i="12"/>
  <c r="N17" i="12"/>
  <c r="S17" i="12" s="1"/>
  <c r="T17" i="12" s="1"/>
  <c r="P17" i="12"/>
  <c r="R17" i="12"/>
  <c r="V17" i="12"/>
  <c r="X17" i="12"/>
  <c r="Y17" i="12" s="1"/>
  <c r="Z17" i="12" s="1"/>
  <c r="L18" i="12"/>
  <c r="N18" i="12"/>
  <c r="P18" i="12"/>
  <c r="R18" i="12"/>
  <c r="V18" i="12"/>
  <c r="X18" i="12"/>
  <c r="Y18" i="12" s="1"/>
  <c r="Z18" i="12" s="1"/>
  <c r="L19" i="12"/>
  <c r="N19" i="12"/>
  <c r="S19" i="12" s="1"/>
  <c r="T19" i="12" s="1"/>
  <c r="P19" i="12"/>
  <c r="R19" i="12"/>
  <c r="V19" i="12"/>
  <c r="X19" i="12"/>
  <c r="Y19" i="12" s="1"/>
  <c r="Z19" i="12" s="1"/>
  <c r="X22" i="12"/>
  <c r="X23" i="12"/>
  <c r="X24" i="12"/>
  <c r="X18" i="11"/>
  <c r="X17" i="11"/>
  <c r="X16" i="11"/>
  <c r="X13" i="11"/>
  <c r="V13" i="11"/>
  <c r="Y13" i="11" s="1"/>
  <c r="Z13" i="11" s="1"/>
  <c r="R13" i="11"/>
  <c r="P13" i="11"/>
  <c r="N13" i="11"/>
  <c r="L13" i="11"/>
  <c r="S13" i="11" s="1"/>
  <c r="T13" i="11" s="1"/>
  <c r="X12" i="11"/>
  <c r="V12" i="11"/>
  <c r="Y12" i="11" s="1"/>
  <c r="Z12" i="11" s="1"/>
  <c r="R12" i="11"/>
  <c r="P12" i="11"/>
  <c r="N12" i="11"/>
  <c r="L12" i="11"/>
  <c r="X11" i="11"/>
  <c r="V11" i="11"/>
  <c r="Y11" i="11" s="1"/>
  <c r="Z11" i="11" s="1"/>
  <c r="R11" i="11"/>
  <c r="P11" i="11"/>
  <c r="N11" i="11"/>
  <c r="L11" i="11"/>
  <c r="S11" i="11" s="1"/>
  <c r="T11" i="11" s="1"/>
  <c r="X10" i="11"/>
  <c r="V10" i="11"/>
  <c r="Y10" i="11" s="1"/>
  <c r="Z10" i="11" s="1"/>
  <c r="R10" i="11"/>
  <c r="P10" i="11"/>
  <c r="N10" i="11"/>
  <c r="L10" i="11"/>
  <c r="X9" i="11"/>
  <c r="V9" i="11"/>
  <c r="Y9" i="11" s="1"/>
  <c r="Z9" i="11" s="1"/>
  <c r="R9" i="11"/>
  <c r="P9" i="11"/>
  <c r="N9" i="11"/>
  <c r="L9" i="11"/>
  <c r="S9" i="11" s="1"/>
  <c r="T9" i="11" s="1"/>
  <c r="X8" i="11"/>
  <c r="V8" i="11"/>
  <c r="Y8" i="11" s="1"/>
  <c r="Z8" i="11" s="1"/>
  <c r="R8" i="11"/>
  <c r="P8" i="11"/>
  <c r="N8" i="11"/>
  <c r="L8" i="11"/>
  <c r="X7" i="11"/>
  <c r="V7" i="11"/>
  <c r="Y7" i="11" s="1"/>
  <c r="Z7" i="11" s="1"/>
  <c r="R7" i="11"/>
  <c r="P7" i="11"/>
  <c r="N7" i="11"/>
  <c r="L7" i="11"/>
  <c r="S7" i="11" s="1"/>
  <c r="T7" i="11" s="1"/>
  <c r="X6" i="11"/>
  <c r="V6" i="11"/>
  <c r="Y6" i="11" s="1"/>
  <c r="Z6" i="11" s="1"/>
  <c r="R6" i="11"/>
  <c r="P6" i="11"/>
  <c r="N6" i="11"/>
  <c r="L6" i="11"/>
  <c r="X19" i="10"/>
  <c r="X18" i="10"/>
  <c r="X17" i="10"/>
  <c r="X14" i="10"/>
  <c r="V14" i="10"/>
  <c r="Y14" i="10" s="1"/>
  <c r="Z14" i="10" s="1"/>
  <c r="R14" i="10"/>
  <c r="P14" i="10"/>
  <c r="N14" i="10"/>
  <c r="L14" i="10"/>
  <c r="X13" i="10"/>
  <c r="V13" i="10"/>
  <c r="R13" i="10"/>
  <c r="P13" i="10"/>
  <c r="N13" i="10"/>
  <c r="L13" i="10"/>
  <c r="X12" i="10"/>
  <c r="V12" i="10"/>
  <c r="Y12" i="10" s="1"/>
  <c r="Z12" i="10" s="1"/>
  <c r="R12" i="10"/>
  <c r="P12" i="10"/>
  <c r="N12" i="10"/>
  <c r="L12" i="10"/>
  <c r="X11" i="10"/>
  <c r="V11" i="10"/>
  <c r="R11" i="10"/>
  <c r="P11" i="10"/>
  <c r="N11" i="10"/>
  <c r="L11" i="10"/>
  <c r="X10" i="10"/>
  <c r="V10" i="10"/>
  <c r="Y10" i="10" s="1"/>
  <c r="Z10" i="10" s="1"/>
  <c r="R10" i="10"/>
  <c r="P10" i="10"/>
  <c r="N10" i="10"/>
  <c r="L10" i="10"/>
  <c r="X9" i="10"/>
  <c r="V9" i="10"/>
  <c r="R9" i="10"/>
  <c r="P9" i="10"/>
  <c r="N9" i="10"/>
  <c r="L9" i="10"/>
  <c r="X8" i="10"/>
  <c r="V8" i="10"/>
  <c r="Y8" i="10" s="1"/>
  <c r="Z8" i="10" s="1"/>
  <c r="R8" i="10"/>
  <c r="P8" i="10"/>
  <c r="N8" i="10"/>
  <c r="L8" i="10"/>
  <c r="X7" i="10"/>
  <c r="V7" i="10"/>
  <c r="R7" i="10"/>
  <c r="P7" i="10"/>
  <c r="N7" i="10"/>
  <c r="L7" i="10"/>
  <c r="X6" i="10"/>
  <c r="V6" i="10"/>
  <c r="Y6" i="10" s="1"/>
  <c r="Z6" i="10" s="1"/>
  <c r="R6" i="10"/>
  <c r="P6" i="10"/>
  <c r="N6" i="10"/>
  <c r="L6" i="10"/>
  <c r="S6" i="10" l="1"/>
  <c r="T6" i="10" s="1"/>
  <c r="S12" i="10"/>
  <c r="T12" i="10" s="1"/>
  <c r="S6" i="11"/>
  <c r="T6" i="11" s="1"/>
  <c r="S8" i="11"/>
  <c r="T8" i="11" s="1"/>
  <c r="S10" i="11"/>
  <c r="T10" i="11" s="1"/>
  <c r="S12" i="11"/>
  <c r="T12" i="11" s="1"/>
  <c r="S18" i="12"/>
  <c r="T18" i="12" s="1"/>
  <c r="S16" i="12"/>
  <c r="T16" i="12" s="1"/>
  <c r="S14" i="12"/>
  <c r="T14" i="12" s="1"/>
  <c r="S12" i="12"/>
  <c r="T12" i="12" s="1"/>
  <c r="S10" i="12"/>
  <c r="T10" i="12" s="1"/>
  <c r="S8" i="12"/>
  <c r="T8" i="12" s="1"/>
  <c r="S6" i="12"/>
  <c r="T6" i="12" s="1"/>
  <c r="S8" i="10"/>
  <c r="T8" i="10" s="1"/>
  <c r="S10" i="10"/>
  <c r="T10" i="10" s="1"/>
  <c r="S14" i="10"/>
  <c r="T14" i="10" s="1"/>
  <c r="S7" i="10"/>
  <c r="T7" i="10" s="1"/>
  <c r="Y7" i="10"/>
  <c r="Z7" i="10" s="1"/>
  <c r="S9" i="10"/>
  <c r="T9" i="10" s="1"/>
  <c r="Y9" i="10"/>
  <c r="Z9" i="10" s="1"/>
  <c r="S11" i="10"/>
  <c r="T11" i="10" s="1"/>
  <c r="Y11" i="10"/>
  <c r="Z11" i="10" s="1"/>
  <c r="S13" i="10"/>
  <c r="T13" i="10" s="1"/>
  <c r="Y13" i="10"/>
  <c r="Z13" i="10" s="1"/>
  <c r="AM21" i="9"/>
  <c r="AL21" i="9"/>
  <c r="AK21" i="9"/>
  <c r="AJ21" i="9"/>
  <c r="AI21" i="9"/>
  <c r="AH21" i="9"/>
  <c r="AG21" i="9"/>
  <c r="R21" i="9"/>
  <c r="Q21" i="9"/>
  <c r="AS21" i="9" s="1"/>
  <c r="AT21" i="9" s="1"/>
  <c r="O21" i="9"/>
  <c r="AQ21" i="9" s="1"/>
  <c r="AR21" i="9" s="1"/>
  <c r="AU21" i="9" s="1"/>
  <c r="AM20" i="9"/>
  <c r="AL20" i="9"/>
  <c r="AK20" i="9"/>
  <c r="AJ20" i="9"/>
  <c r="AI20" i="9"/>
  <c r="AH20" i="9"/>
  <c r="AG20" i="9"/>
  <c r="R20" i="9"/>
  <c r="Q20" i="9"/>
  <c r="AS20" i="9" s="1"/>
  <c r="AT20" i="9" s="1"/>
  <c r="O20" i="9"/>
  <c r="AQ20" i="9" s="1"/>
  <c r="AR20" i="9" s="1"/>
  <c r="AM19" i="9"/>
  <c r="AL19" i="9"/>
  <c r="AK19" i="9"/>
  <c r="AJ19" i="9"/>
  <c r="AI19" i="9"/>
  <c r="AH19" i="9"/>
  <c r="AG19" i="9"/>
  <c r="R19" i="9"/>
  <c r="Q19" i="9"/>
  <c r="AS19" i="9" s="1"/>
  <c r="AT19" i="9" s="1"/>
  <c r="O19" i="9"/>
  <c r="AQ19" i="9" s="1"/>
  <c r="AR19" i="9" s="1"/>
  <c r="AU19" i="9" s="1"/>
  <c r="AQ18" i="9"/>
  <c r="AR18" i="9" s="1"/>
  <c r="AM18" i="9"/>
  <c r="AL18" i="9"/>
  <c r="AK18" i="9"/>
  <c r="AJ18" i="9"/>
  <c r="AI18" i="9"/>
  <c r="AH18" i="9"/>
  <c r="AG18" i="9"/>
  <c r="AN18" i="9" s="1"/>
  <c r="R18" i="9"/>
  <c r="Q18" i="9"/>
  <c r="AS18" i="9" s="1"/>
  <c r="AT18" i="9" s="1"/>
  <c r="O18" i="9"/>
  <c r="AQ17" i="9"/>
  <c r="AR17" i="9" s="1"/>
  <c r="AU17" i="9" s="1"/>
  <c r="AM17" i="9"/>
  <c r="AL17" i="9"/>
  <c r="AK17" i="9"/>
  <c r="AJ17" i="9"/>
  <c r="AI17" i="9"/>
  <c r="AH17" i="9"/>
  <c r="AG17" i="9"/>
  <c r="R17" i="9"/>
  <c r="Q17" i="9"/>
  <c r="AS17" i="9" s="1"/>
  <c r="AT17" i="9" s="1"/>
  <c r="O17" i="9"/>
  <c r="AM16" i="9"/>
  <c r="AL16" i="9"/>
  <c r="AK16" i="9"/>
  <c r="AJ16" i="9"/>
  <c r="AI16" i="9"/>
  <c r="AH16" i="9"/>
  <c r="AG16" i="9"/>
  <c r="R16" i="9"/>
  <c r="Q16" i="9"/>
  <c r="AS16" i="9" s="1"/>
  <c r="AT16" i="9" s="1"/>
  <c r="O16" i="9"/>
  <c r="AQ16" i="9" s="1"/>
  <c r="AR16" i="9" s="1"/>
  <c r="AM15" i="9"/>
  <c r="AL15" i="9"/>
  <c r="AK15" i="9"/>
  <c r="AJ15" i="9"/>
  <c r="AI15" i="9"/>
  <c r="AH15" i="9"/>
  <c r="AG15" i="9"/>
  <c r="R15" i="9"/>
  <c r="Q15" i="9"/>
  <c r="AS15" i="9" s="1"/>
  <c r="AT15" i="9" s="1"/>
  <c r="O15" i="9"/>
  <c r="AQ15" i="9" s="1"/>
  <c r="AR15" i="9" s="1"/>
  <c r="AU15" i="9" s="1"/>
  <c r="AM14" i="9"/>
  <c r="AL14" i="9"/>
  <c r="AK14" i="9"/>
  <c r="AJ14" i="9"/>
  <c r="AI14" i="9"/>
  <c r="AH14" i="9"/>
  <c r="AG14" i="9"/>
  <c r="R14" i="9"/>
  <c r="Q14" i="9"/>
  <c r="O14" i="9"/>
  <c r="AM13" i="9"/>
  <c r="AL13" i="9"/>
  <c r="AK13" i="9"/>
  <c r="AJ13" i="9"/>
  <c r="AI13" i="9"/>
  <c r="AH13" i="9"/>
  <c r="AG13" i="9"/>
  <c r="R13" i="9"/>
  <c r="Q13" i="9"/>
  <c r="O13" i="9"/>
  <c r="AM12" i="9"/>
  <c r="AL12" i="9"/>
  <c r="AK12" i="9"/>
  <c r="AJ12" i="9"/>
  <c r="AI12" i="9"/>
  <c r="AH12" i="9"/>
  <c r="AG12" i="9"/>
  <c r="R12" i="9"/>
  <c r="Q12" i="9"/>
  <c r="O12" i="9"/>
  <c r="AM11" i="9"/>
  <c r="AL11" i="9"/>
  <c r="AK11" i="9"/>
  <c r="AJ11" i="9"/>
  <c r="AI11" i="9"/>
  <c r="AH11" i="9"/>
  <c r="AG11" i="9"/>
  <c r="R11" i="9"/>
  <c r="Q11" i="9"/>
  <c r="O11" i="9"/>
  <c r="AM10" i="9"/>
  <c r="AL10" i="9"/>
  <c r="AK10" i="9"/>
  <c r="AJ10" i="9"/>
  <c r="AI10" i="9"/>
  <c r="AH10" i="9"/>
  <c r="AG10" i="9"/>
  <c r="R10" i="9"/>
  <c r="Q10" i="9"/>
  <c r="O10" i="9"/>
  <c r="V4" i="9"/>
  <c r="E4" i="9"/>
  <c r="A4" i="9"/>
  <c r="BD2" i="9"/>
  <c r="A2" i="9"/>
  <c r="AN10" i="9" l="1"/>
  <c r="AN12" i="9"/>
  <c r="AN14" i="9"/>
  <c r="AN17" i="9"/>
  <c r="AN21" i="9"/>
  <c r="AN16" i="9"/>
  <c r="AN20" i="9"/>
  <c r="AN11" i="9"/>
  <c r="AN13" i="9"/>
  <c r="AN15" i="9"/>
  <c r="AN19" i="9"/>
  <c r="AO16" i="9"/>
  <c r="AP16" i="9" s="1"/>
  <c r="AO18" i="9"/>
  <c r="AP18" i="9" s="1"/>
  <c r="AO20" i="9"/>
  <c r="AP20" i="9" s="1"/>
  <c r="AO10" i="9"/>
  <c r="AQ10" i="9" s="1"/>
  <c r="AR10" i="9" s="1"/>
  <c r="AO11" i="9"/>
  <c r="AQ11" i="9" s="1"/>
  <c r="AR11" i="9" s="1"/>
  <c r="AO12" i="9"/>
  <c r="AQ12" i="9" s="1"/>
  <c r="AR12" i="9" s="1"/>
  <c r="AO13" i="9"/>
  <c r="AQ13" i="9" s="1"/>
  <c r="AR13" i="9" s="1"/>
  <c r="AO14" i="9"/>
  <c r="AQ14" i="9" s="1"/>
  <c r="AR14" i="9" s="1"/>
  <c r="AO15" i="9"/>
  <c r="AP15" i="9" s="1"/>
  <c r="AO17" i="9"/>
  <c r="AP17" i="9" s="1"/>
  <c r="AO19" i="9"/>
  <c r="AP19" i="9" s="1"/>
  <c r="AO21" i="9"/>
  <c r="AP21" i="9" s="1"/>
  <c r="AS11" i="9"/>
  <c r="AT11" i="9" s="1"/>
  <c r="AS13" i="9"/>
  <c r="AT13" i="9" s="1"/>
  <c r="AU16" i="9"/>
  <c r="AU18" i="9"/>
  <c r="AU20" i="9"/>
  <c r="AU13" i="9" l="1"/>
  <c r="AU11" i="9"/>
  <c r="AS14" i="9"/>
  <c r="AT14" i="9" s="1"/>
  <c r="AU14" i="9" s="1"/>
  <c r="AS12" i="9"/>
  <c r="AT12" i="9" s="1"/>
  <c r="AU12" i="9" s="1"/>
  <c r="AS10" i="9"/>
  <c r="AT10" i="9" s="1"/>
  <c r="AU10" i="9" s="1"/>
  <c r="AP14" i="9"/>
  <c r="AP13" i="9"/>
  <c r="AP12" i="9"/>
  <c r="AP11" i="9"/>
  <c r="AP10" i="9"/>
  <c r="AT10" i="2" l="1"/>
  <c r="AR10" i="2"/>
  <c r="AU10" i="2" s="1"/>
  <c r="AM10" i="2"/>
  <c r="AL10" i="2"/>
  <c r="AN10" i="2" s="1"/>
  <c r="R10" i="2"/>
  <c r="AT11" i="1"/>
  <c r="AR11" i="1"/>
  <c r="AM11" i="1"/>
  <c r="AL11" i="1"/>
  <c r="AN11" i="1" s="1"/>
  <c r="R11" i="1"/>
  <c r="AM10" i="1"/>
  <c r="AL10" i="1"/>
  <c r="AK10" i="1"/>
  <c r="AJ10" i="1"/>
  <c r="AI10" i="1"/>
  <c r="AH10" i="1"/>
  <c r="AG10" i="1"/>
  <c r="R10" i="1"/>
  <c r="Q10" i="1"/>
  <c r="AS10" i="1" s="1"/>
  <c r="AT10" i="1" s="1"/>
  <c r="O10" i="1"/>
  <c r="AN10" i="1" l="1"/>
  <c r="AU11" i="1"/>
  <c r="AO10" i="2"/>
  <c r="AP10" i="2" s="1"/>
  <c r="AO11" i="1"/>
  <c r="AP11" i="1" s="1"/>
  <c r="AO10" i="1"/>
  <c r="AP10" i="1" s="1"/>
  <c r="AQ10" i="1"/>
  <c r="AR10" i="1" s="1"/>
  <c r="AU10" i="1" s="1"/>
  <c r="AM15" i="8" l="1"/>
  <c r="AL15" i="8"/>
  <c r="AK15" i="8"/>
  <c r="AJ15" i="8"/>
  <c r="AI15" i="8"/>
  <c r="AH15" i="8"/>
  <c r="AG15" i="8"/>
  <c r="AN15" i="8" s="1"/>
  <c r="R15" i="8"/>
  <c r="Q15" i="8"/>
  <c r="AS15" i="8" s="1"/>
  <c r="AT15" i="8" s="1"/>
  <c r="O15" i="8"/>
  <c r="AM14" i="8"/>
  <c r="AL14" i="8"/>
  <c r="AK14" i="8"/>
  <c r="AJ14" i="8"/>
  <c r="AI14" i="8"/>
  <c r="AH14" i="8"/>
  <c r="AG14" i="8"/>
  <c r="R14" i="8"/>
  <c r="Q14" i="8"/>
  <c r="AS14" i="8" s="1"/>
  <c r="AT14" i="8" s="1"/>
  <c r="O14" i="8"/>
  <c r="AM13" i="8"/>
  <c r="AL13" i="8"/>
  <c r="AK13" i="8"/>
  <c r="AJ13" i="8"/>
  <c r="AI13" i="8"/>
  <c r="AH13" i="8"/>
  <c r="AG13" i="8"/>
  <c r="R13" i="8"/>
  <c r="Q13" i="8"/>
  <c r="AS13" i="8" s="1"/>
  <c r="AT13" i="8" s="1"/>
  <c r="O13" i="8"/>
  <c r="AM12" i="8"/>
  <c r="AL12" i="8"/>
  <c r="AK12" i="8"/>
  <c r="AJ12" i="8"/>
  <c r="AI12" i="8"/>
  <c r="AH12" i="8"/>
  <c r="AG12" i="8"/>
  <c r="R12" i="8"/>
  <c r="Q12" i="8"/>
  <c r="AS12" i="8" s="1"/>
  <c r="AT12" i="8" s="1"/>
  <c r="O12" i="8"/>
  <c r="AM11" i="8"/>
  <c r="AL11" i="8"/>
  <c r="AK11" i="8"/>
  <c r="AJ11" i="8"/>
  <c r="AI11" i="8"/>
  <c r="AH11" i="8"/>
  <c r="AG11" i="8"/>
  <c r="R11" i="8"/>
  <c r="Q11" i="8"/>
  <c r="AS11" i="8" s="1"/>
  <c r="AT11" i="8" s="1"/>
  <c r="O11" i="8"/>
  <c r="AM10" i="8"/>
  <c r="AL10" i="8"/>
  <c r="AK10" i="8"/>
  <c r="AJ10" i="8"/>
  <c r="AI10" i="8"/>
  <c r="AH10" i="8"/>
  <c r="AG10" i="8"/>
  <c r="R10" i="8"/>
  <c r="Q10" i="8"/>
  <c r="AS10" i="8" s="1"/>
  <c r="AT10" i="8" s="1"/>
  <c r="O10" i="8"/>
  <c r="V4" i="8"/>
  <c r="E4" i="8"/>
  <c r="A4" i="8"/>
  <c r="BD2" i="8"/>
  <c r="A2" i="8"/>
  <c r="AN11" i="8" l="1"/>
  <c r="AN13" i="8"/>
  <c r="AN10" i="8"/>
  <c r="AO10" i="8" s="1"/>
  <c r="AQ10" i="8" s="1"/>
  <c r="AR10" i="8" s="1"/>
  <c r="AU10" i="8" s="1"/>
  <c r="AN12" i="8"/>
  <c r="AN14" i="8"/>
  <c r="AO14" i="8" s="1"/>
  <c r="AQ14" i="8" s="1"/>
  <c r="AR14" i="8" s="1"/>
  <c r="AU14" i="8" s="1"/>
  <c r="AO11" i="8"/>
  <c r="AQ11" i="8" s="1"/>
  <c r="AR11" i="8" s="1"/>
  <c r="AU11" i="8" s="1"/>
  <c r="AO12" i="8"/>
  <c r="AQ12" i="8" s="1"/>
  <c r="AR12" i="8" s="1"/>
  <c r="AU12" i="8" s="1"/>
  <c r="AO13" i="8"/>
  <c r="AQ13" i="8" s="1"/>
  <c r="AR13" i="8" s="1"/>
  <c r="AU13" i="8" s="1"/>
  <c r="AO15" i="8"/>
  <c r="AQ15" i="8" s="1"/>
  <c r="AR15" i="8" s="1"/>
  <c r="AU15" i="8" s="1"/>
  <c r="AP15" i="8" l="1"/>
  <c r="AP14" i="8"/>
  <c r="AP13" i="8"/>
  <c r="AP12" i="8"/>
  <c r="AP11" i="8"/>
  <c r="AP10" i="8"/>
  <c r="AM21" i="7" l="1"/>
  <c r="AL21" i="7"/>
  <c r="AK21" i="7"/>
  <c r="AJ21" i="7"/>
  <c r="AI21" i="7"/>
  <c r="AH21" i="7"/>
  <c r="AG21" i="7"/>
  <c r="AN21" i="7" s="1"/>
  <c r="R21" i="7"/>
  <c r="Q21" i="7"/>
  <c r="AS21" i="7" s="1"/>
  <c r="AT21" i="7" s="1"/>
  <c r="O21" i="7"/>
  <c r="AQ21" i="7" s="1"/>
  <c r="AR21" i="7" s="1"/>
  <c r="AM20" i="7"/>
  <c r="AL20" i="7"/>
  <c r="AK20" i="7"/>
  <c r="AJ20" i="7"/>
  <c r="AI20" i="7"/>
  <c r="AH20" i="7"/>
  <c r="AG20" i="7"/>
  <c r="AN20" i="7" s="1"/>
  <c r="R20" i="7"/>
  <c r="Q20" i="7"/>
  <c r="AS20" i="7" s="1"/>
  <c r="AT20" i="7" s="1"/>
  <c r="O20" i="7"/>
  <c r="AQ20" i="7" s="1"/>
  <c r="AR20" i="7" s="1"/>
  <c r="AM19" i="7"/>
  <c r="AL19" i="7"/>
  <c r="AK19" i="7"/>
  <c r="AJ19" i="7"/>
  <c r="AI19" i="7"/>
  <c r="AH19" i="7"/>
  <c r="AG19" i="7"/>
  <c r="R19" i="7"/>
  <c r="Q19" i="7"/>
  <c r="AS19" i="7" s="1"/>
  <c r="AT19" i="7" s="1"/>
  <c r="O19" i="7"/>
  <c r="AM18" i="7"/>
  <c r="AL18" i="7"/>
  <c r="AK18" i="7"/>
  <c r="AJ18" i="7"/>
  <c r="AI18" i="7"/>
  <c r="AH18" i="7"/>
  <c r="AG18" i="7"/>
  <c r="AN18" i="7" s="1"/>
  <c r="R18" i="7"/>
  <c r="Q18" i="7"/>
  <c r="AS18" i="7" s="1"/>
  <c r="AT18" i="7" s="1"/>
  <c r="O18" i="7"/>
  <c r="AM17" i="7"/>
  <c r="AL17" i="7"/>
  <c r="AK17" i="7"/>
  <c r="AJ17" i="7"/>
  <c r="AI17" i="7"/>
  <c r="AH17" i="7"/>
  <c r="AG17" i="7"/>
  <c r="R17" i="7"/>
  <c r="Q17" i="7"/>
  <c r="AS17" i="7" s="1"/>
  <c r="AT17" i="7" s="1"/>
  <c r="O17" i="7"/>
  <c r="AM16" i="7"/>
  <c r="AL16" i="7"/>
  <c r="AK16" i="7"/>
  <c r="AJ16" i="7"/>
  <c r="AI16" i="7"/>
  <c r="AH16" i="7"/>
  <c r="AG16" i="7"/>
  <c r="R16" i="7"/>
  <c r="Q16" i="7"/>
  <c r="AS16" i="7" s="1"/>
  <c r="AT16" i="7" s="1"/>
  <c r="O16" i="7"/>
  <c r="AM15" i="7"/>
  <c r="AL15" i="7"/>
  <c r="AK15" i="7"/>
  <c r="AJ15" i="7"/>
  <c r="AI15" i="7"/>
  <c r="AH15" i="7"/>
  <c r="AG15" i="7"/>
  <c r="R15" i="7"/>
  <c r="Q15" i="7"/>
  <c r="AS15" i="7" s="1"/>
  <c r="AT15" i="7" s="1"/>
  <c r="O15" i="7"/>
  <c r="AM14" i="7"/>
  <c r="AL14" i="7"/>
  <c r="AK14" i="7"/>
  <c r="AJ14" i="7"/>
  <c r="AI14" i="7"/>
  <c r="AH14" i="7"/>
  <c r="AG14" i="7"/>
  <c r="R14" i="7"/>
  <c r="Q14" i="7"/>
  <c r="AS14" i="7" s="1"/>
  <c r="AT14" i="7" s="1"/>
  <c r="O14" i="7"/>
  <c r="AM13" i="7"/>
  <c r="AL13" i="7"/>
  <c r="AK13" i="7"/>
  <c r="AJ13" i="7"/>
  <c r="AI13" i="7"/>
  <c r="AH13" i="7"/>
  <c r="AG13" i="7"/>
  <c r="R13" i="7"/>
  <c r="Q13" i="7"/>
  <c r="AS13" i="7" s="1"/>
  <c r="AT13" i="7" s="1"/>
  <c r="O13" i="7"/>
  <c r="AM12" i="7"/>
  <c r="AL12" i="7"/>
  <c r="AK12" i="7"/>
  <c r="AJ12" i="7"/>
  <c r="AI12" i="7"/>
  <c r="AH12" i="7"/>
  <c r="AG12" i="7"/>
  <c r="R12" i="7"/>
  <c r="Q12" i="7"/>
  <c r="AS12" i="7" s="1"/>
  <c r="AT12" i="7" s="1"/>
  <c r="O12" i="7"/>
  <c r="AM11" i="7"/>
  <c r="AL11" i="7"/>
  <c r="AK11" i="7"/>
  <c r="AJ11" i="7"/>
  <c r="AI11" i="7"/>
  <c r="AH11" i="7"/>
  <c r="AG11" i="7"/>
  <c r="R11" i="7"/>
  <c r="Q11" i="7"/>
  <c r="AS11" i="7" s="1"/>
  <c r="AT11" i="7" s="1"/>
  <c r="O11" i="7"/>
  <c r="AM10" i="7"/>
  <c r="AL10" i="7"/>
  <c r="AK10" i="7"/>
  <c r="AJ10" i="7"/>
  <c r="AI10" i="7"/>
  <c r="AH10" i="7"/>
  <c r="AG10" i="7"/>
  <c r="R10" i="7"/>
  <c r="Q10" i="7"/>
  <c r="AS10" i="7" s="1"/>
  <c r="AT10" i="7" s="1"/>
  <c r="O10" i="7"/>
  <c r="V4" i="7"/>
  <c r="E4" i="7"/>
  <c r="A4" i="7"/>
  <c r="BD2" i="7"/>
  <c r="A2" i="7"/>
  <c r="AN11" i="7" l="1"/>
  <c r="AN13" i="7"/>
  <c r="AN15" i="7"/>
  <c r="AN17" i="7"/>
  <c r="AN19" i="7"/>
  <c r="AU21" i="7"/>
  <c r="AN10" i="7"/>
  <c r="AN12" i="7"/>
  <c r="AO12" i="7" s="1"/>
  <c r="AQ12" i="7" s="1"/>
  <c r="AR12" i="7" s="1"/>
  <c r="AU12" i="7" s="1"/>
  <c r="AN14" i="7"/>
  <c r="AN16" i="7"/>
  <c r="AO16" i="7" s="1"/>
  <c r="AQ16" i="7" s="1"/>
  <c r="AR16" i="7" s="1"/>
  <c r="AU16" i="7" s="1"/>
  <c r="AO10" i="7"/>
  <c r="AQ10" i="7" s="1"/>
  <c r="AR10" i="7" s="1"/>
  <c r="AU10" i="7" s="1"/>
  <c r="AO11" i="7"/>
  <c r="AQ11" i="7" s="1"/>
  <c r="AR11" i="7" s="1"/>
  <c r="AU11" i="7" s="1"/>
  <c r="AO13" i="7"/>
  <c r="AQ13" i="7" s="1"/>
  <c r="AR13" i="7" s="1"/>
  <c r="AU13" i="7" s="1"/>
  <c r="AO14" i="7"/>
  <c r="AQ14" i="7" s="1"/>
  <c r="AR14" i="7" s="1"/>
  <c r="AU14" i="7" s="1"/>
  <c r="AO15" i="7"/>
  <c r="AQ15" i="7" s="1"/>
  <c r="AR15" i="7" s="1"/>
  <c r="AU15" i="7" s="1"/>
  <c r="AO17" i="7"/>
  <c r="AQ17" i="7" s="1"/>
  <c r="AR17" i="7" s="1"/>
  <c r="AU17" i="7" s="1"/>
  <c r="AO18" i="7"/>
  <c r="AQ18" i="7" s="1"/>
  <c r="AR18" i="7" s="1"/>
  <c r="AU18" i="7" s="1"/>
  <c r="AO19" i="7"/>
  <c r="AQ19" i="7" s="1"/>
  <c r="AR19" i="7" s="1"/>
  <c r="AU19" i="7" s="1"/>
  <c r="AO20" i="7"/>
  <c r="AP20" i="7" s="1"/>
  <c r="AO21" i="7"/>
  <c r="AP21" i="7" s="1"/>
  <c r="AU20" i="7"/>
  <c r="AP19" i="7" l="1"/>
  <c r="AP18" i="7"/>
  <c r="AP17" i="7"/>
  <c r="AP16" i="7"/>
  <c r="AP15" i="7"/>
  <c r="AP14" i="7"/>
  <c r="AP13" i="7"/>
  <c r="AP12" i="7"/>
  <c r="AP11" i="7"/>
  <c r="AP10" i="7"/>
  <c r="AM21" i="6" l="1"/>
  <c r="AL21" i="6"/>
  <c r="AK21" i="6"/>
  <c r="AJ21" i="6"/>
  <c r="AI21" i="6"/>
  <c r="AH21" i="6"/>
  <c r="AG21" i="6"/>
  <c r="R21" i="6"/>
  <c r="Q21" i="6"/>
  <c r="AS21" i="6" s="1"/>
  <c r="AT21" i="6" s="1"/>
  <c r="O21" i="6"/>
  <c r="AQ21" i="6" s="1"/>
  <c r="AR21" i="6" s="1"/>
  <c r="AU21" i="6" s="1"/>
  <c r="AM20" i="6"/>
  <c r="AL20" i="6"/>
  <c r="AK20" i="6"/>
  <c r="AJ20" i="6"/>
  <c r="AI20" i="6"/>
  <c r="AH20" i="6"/>
  <c r="AG20" i="6"/>
  <c r="R20" i="6"/>
  <c r="Q20" i="6"/>
  <c r="AS20" i="6" s="1"/>
  <c r="AT20" i="6" s="1"/>
  <c r="O20" i="6"/>
  <c r="AQ20" i="6" s="1"/>
  <c r="AR20" i="6" s="1"/>
  <c r="AM19" i="6"/>
  <c r="AL19" i="6"/>
  <c r="AK19" i="6"/>
  <c r="AJ19" i="6"/>
  <c r="AI19" i="6"/>
  <c r="AH19" i="6"/>
  <c r="AG19" i="6"/>
  <c r="R19" i="6"/>
  <c r="Q19" i="6"/>
  <c r="AS19" i="6" s="1"/>
  <c r="AT19" i="6" s="1"/>
  <c r="O19" i="6"/>
  <c r="AQ19" i="6" s="1"/>
  <c r="AR19" i="6" s="1"/>
  <c r="AU19" i="6" s="1"/>
  <c r="AM18" i="6"/>
  <c r="AL18" i="6"/>
  <c r="AK18" i="6"/>
  <c r="AJ18" i="6"/>
  <c r="AI18" i="6"/>
  <c r="AH18" i="6"/>
  <c r="AG18" i="6"/>
  <c r="R18" i="6"/>
  <c r="Q18" i="6"/>
  <c r="AS18" i="6" s="1"/>
  <c r="AT18" i="6" s="1"/>
  <c r="O18" i="6"/>
  <c r="AQ18" i="6" s="1"/>
  <c r="AR18" i="6" s="1"/>
  <c r="AM17" i="6"/>
  <c r="AL17" i="6"/>
  <c r="AK17" i="6"/>
  <c r="AJ17" i="6"/>
  <c r="AI17" i="6"/>
  <c r="AH17" i="6"/>
  <c r="AG17" i="6"/>
  <c r="R17" i="6"/>
  <c r="Q17" i="6"/>
  <c r="AS17" i="6" s="1"/>
  <c r="AT17" i="6" s="1"/>
  <c r="O17" i="6"/>
  <c r="AQ17" i="6" s="1"/>
  <c r="AR17" i="6" s="1"/>
  <c r="AU17" i="6" s="1"/>
  <c r="AM16" i="6"/>
  <c r="AL16" i="6"/>
  <c r="AK16" i="6"/>
  <c r="AJ16" i="6"/>
  <c r="AI16" i="6"/>
  <c r="AH16" i="6"/>
  <c r="AG16" i="6"/>
  <c r="R16" i="6"/>
  <c r="Q16" i="6"/>
  <c r="AS16" i="6" s="1"/>
  <c r="AT16" i="6" s="1"/>
  <c r="O16" i="6"/>
  <c r="AQ16" i="6" s="1"/>
  <c r="AR16" i="6" s="1"/>
  <c r="AM15" i="6"/>
  <c r="AL15" i="6"/>
  <c r="AK15" i="6"/>
  <c r="AJ15" i="6"/>
  <c r="AI15" i="6"/>
  <c r="AH15" i="6"/>
  <c r="AG15" i="6"/>
  <c r="R15" i="6"/>
  <c r="Q15" i="6"/>
  <c r="AS15" i="6" s="1"/>
  <c r="AT15" i="6" s="1"/>
  <c r="O15" i="6"/>
  <c r="AQ15" i="6" s="1"/>
  <c r="AR15" i="6" s="1"/>
  <c r="AU15" i="6" s="1"/>
  <c r="AM14" i="6"/>
  <c r="AL14" i="6"/>
  <c r="AK14" i="6"/>
  <c r="AJ14" i="6"/>
  <c r="AI14" i="6"/>
  <c r="AH14" i="6"/>
  <c r="AG14" i="6"/>
  <c r="R14" i="6"/>
  <c r="Q14" i="6"/>
  <c r="AS14" i="6" s="1"/>
  <c r="AT14" i="6" s="1"/>
  <c r="O14" i="6"/>
  <c r="AQ14" i="6" s="1"/>
  <c r="AR14" i="6" s="1"/>
  <c r="AM13" i="6"/>
  <c r="AL13" i="6"/>
  <c r="AK13" i="6"/>
  <c r="AJ13" i="6"/>
  <c r="AI13" i="6"/>
  <c r="AH13" i="6"/>
  <c r="AG13" i="6"/>
  <c r="R13" i="6"/>
  <c r="Q13" i="6"/>
  <c r="AS13" i="6" s="1"/>
  <c r="AT13" i="6" s="1"/>
  <c r="O13" i="6"/>
  <c r="AQ13" i="6" s="1"/>
  <c r="AR13" i="6" s="1"/>
  <c r="AU13" i="6" s="1"/>
  <c r="BN12" i="6"/>
  <c r="AM12" i="6"/>
  <c r="AL12" i="6"/>
  <c r="AK12" i="6"/>
  <c r="AJ12" i="6"/>
  <c r="AI12" i="6"/>
  <c r="AH12" i="6"/>
  <c r="AG12" i="6"/>
  <c r="R12" i="6"/>
  <c r="Q12" i="6"/>
  <c r="AS12" i="6" s="1"/>
  <c r="AT12" i="6" s="1"/>
  <c r="O12" i="6"/>
  <c r="BN11" i="6"/>
  <c r="AM11" i="6"/>
  <c r="AL11" i="6"/>
  <c r="AK11" i="6"/>
  <c r="AJ11" i="6"/>
  <c r="AI11" i="6"/>
  <c r="AH11" i="6"/>
  <c r="AG11" i="6"/>
  <c r="R11" i="6"/>
  <c r="Q11" i="6"/>
  <c r="AS11" i="6" s="1"/>
  <c r="AT11" i="6" s="1"/>
  <c r="O11" i="6"/>
  <c r="BN10" i="6"/>
  <c r="AM10" i="6"/>
  <c r="AL10" i="6"/>
  <c r="AK10" i="6"/>
  <c r="AJ10" i="6"/>
  <c r="AI10" i="6"/>
  <c r="AH10" i="6"/>
  <c r="AG10" i="6"/>
  <c r="R10" i="6"/>
  <c r="Q10" i="6"/>
  <c r="AS10" i="6" s="1"/>
  <c r="AT10" i="6" s="1"/>
  <c r="O10" i="6"/>
  <c r="V4" i="6"/>
  <c r="E4" i="6"/>
  <c r="A4" i="6"/>
  <c r="BD2" i="6"/>
  <c r="A2" i="6"/>
  <c r="AN10" i="6" l="1"/>
  <c r="AN13" i="6"/>
  <c r="AN15" i="6"/>
  <c r="AN17" i="6"/>
  <c r="AN19" i="6"/>
  <c r="AN21" i="6"/>
  <c r="AN11" i="6"/>
  <c r="AN12" i="6"/>
  <c r="AP12" i="6" s="1"/>
  <c r="AN14" i="6"/>
  <c r="AN16" i="6"/>
  <c r="AN18" i="6"/>
  <c r="AN20" i="6"/>
  <c r="AO14" i="6"/>
  <c r="AP14" i="6" s="1"/>
  <c r="AO16" i="6"/>
  <c r="AP16" i="6" s="1"/>
  <c r="AO18" i="6"/>
  <c r="AP18" i="6" s="1"/>
  <c r="AO20" i="6"/>
  <c r="AP20" i="6" s="1"/>
  <c r="AO10" i="6"/>
  <c r="AP10" i="6" s="1"/>
  <c r="AO11" i="6"/>
  <c r="AQ11" i="6" s="1"/>
  <c r="AR11" i="6" s="1"/>
  <c r="AU11" i="6" s="1"/>
  <c r="AO12" i="6"/>
  <c r="AO13" i="6"/>
  <c r="AP13" i="6" s="1"/>
  <c r="AO15" i="6"/>
  <c r="AP15" i="6" s="1"/>
  <c r="AO17" i="6"/>
  <c r="AP17" i="6" s="1"/>
  <c r="AO19" i="6"/>
  <c r="AP19" i="6" s="1"/>
  <c r="AO21" i="6"/>
  <c r="AP21" i="6" s="1"/>
  <c r="AQ10" i="6"/>
  <c r="AR10" i="6" s="1"/>
  <c r="AU10" i="6" s="1"/>
  <c r="AQ12" i="6"/>
  <c r="AR12" i="6" s="1"/>
  <c r="AU12" i="6" s="1"/>
  <c r="AU14" i="6"/>
  <c r="AU16" i="6"/>
  <c r="AU18" i="6"/>
  <c r="AU20" i="6"/>
  <c r="AP11" i="6" l="1"/>
  <c r="AM16" i="5" l="1"/>
  <c r="AL16" i="5"/>
  <c r="AK16" i="5"/>
  <c r="AJ16" i="5"/>
  <c r="AI16" i="5"/>
  <c r="AH16" i="5"/>
  <c r="AG16" i="5"/>
  <c r="R16" i="5"/>
  <c r="Q16" i="5"/>
  <c r="O16" i="5"/>
  <c r="AM15" i="5"/>
  <c r="AL15" i="5"/>
  <c r="AK15" i="5"/>
  <c r="AJ15" i="5"/>
  <c r="AI15" i="5"/>
  <c r="AH15" i="5"/>
  <c r="AN15" i="5" s="1"/>
  <c r="AG15" i="5"/>
  <c r="R15" i="5"/>
  <c r="Q15" i="5"/>
  <c r="AS15" i="5" s="1"/>
  <c r="AT15" i="5" s="1"/>
  <c r="O15" i="5"/>
  <c r="AM14" i="5"/>
  <c r="AL14" i="5"/>
  <c r="AK14" i="5"/>
  <c r="AJ14" i="5"/>
  <c r="AI14" i="5"/>
  <c r="AH14" i="5"/>
  <c r="AG14" i="5"/>
  <c r="R14" i="5"/>
  <c r="Q14" i="5"/>
  <c r="AS14" i="5" s="1"/>
  <c r="AT14" i="5" s="1"/>
  <c r="O14" i="5"/>
  <c r="AM13" i="5"/>
  <c r="AL13" i="5"/>
  <c r="AK13" i="5"/>
  <c r="AJ13" i="5"/>
  <c r="AI13" i="5"/>
  <c r="AH13" i="5"/>
  <c r="AN13" i="5" s="1"/>
  <c r="AG13" i="5"/>
  <c r="R13" i="5"/>
  <c r="Q13" i="5"/>
  <c r="O13" i="5"/>
  <c r="AM12" i="5"/>
  <c r="AL12" i="5"/>
  <c r="AK12" i="5"/>
  <c r="AJ12" i="5"/>
  <c r="AI12" i="5"/>
  <c r="AH12" i="5"/>
  <c r="AG12" i="5"/>
  <c r="R12" i="5"/>
  <c r="Q12" i="5"/>
  <c r="O12" i="5"/>
  <c r="AM11" i="5"/>
  <c r="AL11" i="5"/>
  <c r="AK11" i="5"/>
  <c r="AJ11" i="5"/>
  <c r="AI11" i="5"/>
  <c r="AH11" i="5"/>
  <c r="AN11" i="5" s="1"/>
  <c r="AG11" i="5"/>
  <c r="R11" i="5"/>
  <c r="Q11" i="5"/>
  <c r="AS11" i="5" s="1"/>
  <c r="AT11" i="5" s="1"/>
  <c r="O11" i="5"/>
  <c r="AM10" i="5"/>
  <c r="AL10" i="5"/>
  <c r="AK10" i="5"/>
  <c r="AJ10" i="5"/>
  <c r="AI10" i="5"/>
  <c r="AH10" i="5"/>
  <c r="AG10" i="5"/>
  <c r="R10" i="5"/>
  <c r="Q10" i="5"/>
  <c r="O10" i="5"/>
  <c r="AM16" i="4"/>
  <c r="AL16" i="4"/>
  <c r="AK16" i="4"/>
  <c r="AJ16" i="4"/>
  <c r="AI16" i="4"/>
  <c r="AH16" i="4"/>
  <c r="AG16" i="4"/>
  <c r="R16" i="4"/>
  <c r="Q16" i="4"/>
  <c r="AS16" i="4" s="1"/>
  <c r="AT16" i="4" s="1"/>
  <c r="O16" i="4"/>
  <c r="AM15" i="4"/>
  <c r="AL15" i="4"/>
  <c r="AK15" i="4"/>
  <c r="AJ15" i="4"/>
  <c r="AI15" i="4"/>
  <c r="AH15" i="4"/>
  <c r="AG15" i="4"/>
  <c r="R15" i="4"/>
  <c r="Q15" i="4"/>
  <c r="O15" i="4"/>
  <c r="AM14" i="4"/>
  <c r="AL14" i="4"/>
  <c r="AK14" i="4"/>
  <c r="AJ14" i="4"/>
  <c r="AI14" i="4"/>
  <c r="AH14" i="4"/>
  <c r="AN14" i="4" s="1"/>
  <c r="AG14" i="4"/>
  <c r="R14" i="4"/>
  <c r="Q14" i="4"/>
  <c r="O14" i="4"/>
  <c r="AM13" i="4"/>
  <c r="AL13" i="4"/>
  <c r="AK13" i="4"/>
  <c r="AJ13" i="4"/>
  <c r="AI13" i="4"/>
  <c r="AH13" i="4"/>
  <c r="AG13" i="4"/>
  <c r="R13" i="4"/>
  <c r="Q13" i="4"/>
  <c r="AS13" i="4" s="1"/>
  <c r="AT13" i="4" s="1"/>
  <c r="O13" i="4"/>
  <c r="AM12" i="4"/>
  <c r="AL12" i="4"/>
  <c r="AK12" i="4"/>
  <c r="AJ12" i="4"/>
  <c r="AI12" i="4"/>
  <c r="AH12" i="4"/>
  <c r="AG12" i="4"/>
  <c r="R12" i="4"/>
  <c r="Q12" i="4"/>
  <c r="O12" i="4"/>
  <c r="AM11" i="4"/>
  <c r="AL11" i="4"/>
  <c r="AK11" i="4"/>
  <c r="AJ11" i="4"/>
  <c r="AI11" i="4"/>
  <c r="AH11" i="4"/>
  <c r="AG11" i="4"/>
  <c r="R11" i="4"/>
  <c r="Q11" i="4"/>
  <c r="AS11" i="4" s="1"/>
  <c r="AT11" i="4" s="1"/>
  <c r="O11" i="4"/>
  <c r="AM10" i="4"/>
  <c r="AL10" i="4"/>
  <c r="AK10" i="4"/>
  <c r="AJ10" i="4"/>
  <c r="AI10" i="4"/>
  <c r="AH10" i="4"/>
  <c r="AG10" i="4"/>
  <c r="R10" i="4"/>
  <c r="Q10" i="4"/>
  <c r="AS10" i="4" s="1"/>
  <c r="AT10" i="4" s="1"/>
  <c r="O10" i="4"/>
  <c r="V4" i="4"/>
  <c r="E4" i="4"/>
  <c r="A4" i="4"/>
  <c r="BD2" i="4"/>
  <c r="A2" i="4"/>
  <c r="AN10" i="4" l="1"/>
  <c r="AN12" i="4"/>
  <c r="AN15" i="4"/>
  <c r="AN10" i="5"/>
  <c r="AO10" i="5" s="1"/>
  <c r="AN12" i="5"/>
  <c r="AN14" i="5"/>
  <c r="AO14" i="5" s="1"/>
  <c r="AN11" i="4"/>
  <c r="AN13" i="4"/>
  <c r="AO13" i="4" s="1"/>
  <c r="AP13" i="4" s="1"/>
  <c r="AN16" i="4"/>
  <c r="AN16" i="5"/>
  <c r="AO11" i="5"/>
  <c r="AP11" i="5" s="1"/>
  <c r="AO12" i="5"/>
  <c r="AP12" i="5" s="1"/>
  <c r="AO13" i="5"/>
  <c r="AP13" i="5" s="1"/>
  <c r="AO15" i="5"/>
  <c r="AP15" i="5" s="1"/>
  <c r="AO16" i="5"/>
  <c r="AP16" i="5" s="1"/>
  <c r="AQ12" i="5"/>
  <c r="AR12" i="5" s="1"/>
  <c r="AQ16" i="5"/>
  <c r="AR16" i="5" s="1"/>
  <c r="AS12" i="5"/>
  <c r="AT12" i="5" s="1"/>
  <c r="AS13" i="5"/>
  <c r="AT13" i="5" s="1"/>
  <c r="AQ13" i="5"/>
  <c r="AR13" i="5" s="1"/>
  <c r="AO10" i="4"/>
  <c r="AP10" i="4" s="1"/>
  <c r="AO11" i="4"/>
  <c r="AP11" i="4" s="1"/>
  <c r="AO12" i="4"/>
  <c r="AP12" i="4" s="1"/>
  <c r="AO14" i="4"/>
  <c r="AP14" i="4" s="1"/>
  <c r="AO15" i="4"/>
  <c r="AP15" i="4" s="1"/>
  <c r="AO16" i="4"/>
  <c r="AP16" i="4" s="1"/>
  <c r="AQ10" i="4"/>
  <c r="AR10" i="4" s="1"/>
  <c r="AU10" i="4" s="1"/>
  <c r="AQ14" i="4"/>
  <c r="AR14" i="4" s="1"/>
  <c r="AQ16" i="4"/>
  <c r="AR16" i="4" s="1"/>
  <c r="AU16" i="4" s="1"/>
  <c r="AS14" i="4"/>
  <c r="AT14" i="4" s="1"/>
  <c r="AQ12" i="4"/>
  <c r="AR12" i="4" s="1"/>
  <c r="AP10" i="5" l="1"/>
  <c r="AS10" i="5"/>
  <c r="AT10" i="5" s="1"/>
  <c r="AP14" i="5"/>
  <c r="AQ14" i="5"/>
  <c r="AR14" i="5" s="1"/>
  <c r="AU14" i="5" s="1"/>
  <c r="AQ11" i="4"/>
  <c r="AR11" i="4" s="1"/>
  <c r="AU11" i="4" s="1"/>
  <c r="AQ11" i="5"/>
  <c r="AR11" i="5" s="1"/>
  <c r="AU11" i="5" s="1"/>
  <c r="AU13" i="5"/>
  <c r="AS16" i="5"/>
  <c r="AT16" i="5" s="1"/>
  <c r="AU16" i="5" s="1"/>
  <c r="AQ15" i="5"/>
  <c r="AR15" i="5" s="1"/>
  <c r="AU15" i="5" s="1"/>
  <c r="AU12" i="5"/>
  <c r="AQ10" i="5"/>
  <c r="AR10" i="5" s="1"/>
  <c r="AU10" i="5" s="1"/>
  <c r="AU14" i="4"/>
  <c r="AS15" i="4"/>
  <c r="AT15" i="4" s="1"/>
  <c r="AS12" i="4"/>
  <c r="AT12" i="4" s="1"/>
  <c r="AQ15" i="4"/>
  <c r="AR15" i="4" s="1"/>
  <c r="AU15" i="4" s="1"/>
  <c r="AQ13" i="4"/>
  <c r="AR13" i="4" s="1"/>
  <c r="AU13" i="4" s="1"/>
  <c r="AU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edison</author>
    <author>Usuario de Windows</author>
    <author>Jaime</author>
    <author>Blanca Esmeralda Martin Moreno (CGR)</author>
  </authors>
  <commentList>
    <comment ref="B4" authorId="0" shapeId="0" xr:uid="{00000000-0006-0000-0800-000001000000}">
      <text>
        <r>
          <rPr>
            <sz val="9"/>
            <color indexed="81"/>
            <rFont val="Tahoma"/>
            <family val="2"/>
          </rPr>
          <t xml:space="preserve">Selecciones al proceso que se evaluara.
</t>
        </r>
      </text>
    </comment>
    <comment ref="C4" authorId="1" shapeId="0" xr:uid="{00000000-0006-0000-0800-000002000000}">
      <text>
        <r>
          <rPr>
            <b/>
            <sz val="9"/>
            <color indexed="81"/>
            <rFont val="Tahoma"/>
            <family val="2"/>
          </rPr>
          <t>Usuario de Windows:</t>
        </r>
        <r>
          <rPr>
            <sz val="9"/>
            <color indexed="81"/>
            <rFont val="Tahoma"/>
            <family val="2"/>
          </rPr>
          <t xml:space="preserve">
Clasificar el riesgo de acuerdo a la clasificaciòn de la Matriz de riesgos de la ANT</t>
        </r>
      </text>
    </comment>
    <comment ref="J4" authorId="0" shapeId="0" xr:uid="{00000000-0006-0000-0800-000003000000}">
      <text>
        <r>
          <rPr>
            <b/>
            <sz val="9"/>
            <color indexed="81"/>
            <rFont val="Tahoma"/>
            <family val="2"/>
          </rPr>
          <t xml:space="preserve">Una breve descripción del control a evaluar
</t>
        </r>
      </text>
    </comment>
    <comment ref="D5" authorId="2" shapeId="0" xr:uid="{00000000-0006-0000-0800-000004000000}">
      <text>
        <r>
          <rPr>
            <sz val="9"/>
            <color indexed="81"/>
            <rFont val="Tahoma"/>
            <family val="2"/>
          </rPr>
          <t xml:space="preserve">
Realice una descripción de los riesgos inherentes asociados a cada factorr de riesgo por proceso.
</t>
        </r>
      </text>
    </comment>
    <comment ref="I5" authorId="3" shapeId="0" xr:uid="{00000000-0006-0000-0800-000005000000}">
      <text>
        <r>
          <rPr>
            <b/>
            <sz val="9"/>
            <color indexed="81"/>
            <rFont val="Tahoma"/>
            <family val="2"/>
          </rPr>
          <t xml:space="preserve">Debe ser automática con base en el cuadro que se llama calificación inicial de riesgo inherente
</t>
        </r>
      </text>
    </comment>
    <comment ref="S5" authorId="3" shapeId="0" xr:uid="{00000000-0006-0000-0800-000006000000}">
      <text>
        <r>
          <rPr>
            <b/>
            <sz val="9"/>
            <color indexed="81"/>
            <rFont val="Tahoma"/>
            <family val="2"/>
          </rPr>
          <t>Blanca Esmeralda Martin Moreno (CGR):</t>
        </r>
        <r>
          <rPr>
            <sz val="9"/>
            <color indexed="81"/>
            <rFont val="Tahoma"/>
            <family val="2"/>
          </rPr>
          <t xml:space="preserve">
Debe ser automática de acuerdo con la tabla que se llama: Factores para evaluar el diseño del control</t>
        </r>
      </text>
    </comment>
    <comment ref="Y5" authorId="3" shapeId="0" xr:uid="{00000000-0006-0000-0800-000007000000}">
      <text>
        <r>
          <rPr>
            <b/>
            <sz val="9"/>
            <color indexed="81"/>
            <rFont val="Tahoma"/>
            <family val="2"/>
          </rPr>
          <t>Blanca Esmeralda Martin Moreno (CGR):</t>
        </r>
        <r>
          <rPr>
            <sz val="9"/>
            <color indexed="81"/>
            <rFont val="Tahoma"/>
            <family val="2"/>
          </rPr>
          <t xml:space="preserve">
Debe ser automático de acuerdo con la tabla: Factores para evaluar la efectividad de los controles</t>
        </r>
      </text>
    </comment>
    <comment ref="Z5" authorId="3" shapeId="0" xr:uid="{00000000-0006-0000-0800-000008000000}">
      <text>
        <r>
          <rPr>
            <sz val="9"/>
            <color indexed="81"/>
            <rFont val="Tahoma"/>
            <family val="2"/>
          </rPr>
          <t xml:space="preserve">
Debe ser automático de acuerdo con la tabla: Factores para evaluar la efectividad de los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edison</author>
    <author>Usuario de Windows</author>
    <author>Jaime</author>
    <author>Blanca Esmeralda Martin Moreno (CGR)</author>
  </authors>
  <commentList>
    <comment ref="B4" authorId="0" shapeId="0" xr:uid="{00000000-0006-0000-0900-000001000000}">
      <text>
        <r>
          <rPr>
            <sz val="9"/>
            <color indexed="81"/>
            <rFont val="Tahoma"/>
            <family val="2"/>
          </rPr>
          <t xml:space="preserve">Selecciones al proceso que se evaluara.
</t>
        </r>
      </text>
    </comment>
    <comment ref="C4" authorId="1" shapeId="0" xr:uid="{00000000-0006-0000-0900-000002000000}">
      <text>
        <r>
          <rPr>
            <b/>
            <sz val="9"/>
            <color indexed="81"/>
            <rFont val="Tahoma"/>
            <family val="2"/>
          </rPr>
          <t>Usuario de Windows:</t>
        </r>
        <r>
          <rPr>
            <sz val="9"/>
            <color indexed="81"/>
            <rFont val="Tahoma"/>
            <family val="2"/>
          </rPr>
          <t xml:space="preserve">
Clasificar el riesgo de acuerdo a la clasificaciòn de la Matriz de riesgos de la ANT</t>
        </r>
      </text>
    </comment>
    <comment ref="J4" authorId="0" shapeId="0" xr:uid="{00000000-0006-0000-0900-000003000000}">
      <text>
        <r>
          <rPr>
            <b/>
            <sz val="9"/>
            <color indexed="81"/>
            <rFont val="Tahoma"/>
            <family val="2"/>
          </rPr>
          <t xml:space="preserve">Una breve descripción del control a evaluar
</t>
        </r>
      </text>
    </comment>
    <comment ref="D5" authorId="2" shapeId="0" xr:uid="{00000000-0006-0000-0900-000004000000}">
      <text>
        <r>
          <rPr>
            <sz val="9"/>
            <color indexed="81"/>
            <rFont val="Tahoma"/>
            <family val="2"/>
          </rPr>
          <t xml:space="preserve">
Realice una descripción de los riesgos inherentes asociados a cada factorr de riesgo por proceso.
</t>
        </r>
      </text>
    </comment>
    <comment ref="I5" authorId="3" shapeId="0" xr:uid="{00000000-0006-0000-0900-000005000000}">
      <text>
        <r>
          <rPr>
            <b/>
            <sz val="9"/>
            <color indexed="81"/>
            <rFont val="Tahoma"/>
            <family val="2"/>
          </rPr>
          <t xml:space="preserve">Debe ser automática con base en el cuadro que se llama calificación inicial de riesgo inherente
</t>
        </r>
      </text>
    </comment>
    <comment ref="S5" authorId="3" shapeId="0" xr:uid="{00000000-0006-0000-0900-000006000000}">
      <text>
        <r>
          <rPr>
            <b/>
            <sz val="9"/>
            <color indexed="81"/>
            <rFont val="Tahoma"/>
            <family val="2"/>
          </rPr>
          <t>Blanca Esmeralda Martin Moreno (CGR):</t>
        </r>
        <r>
          <rPr>
            <sz val="9"/>
            <color indexed="81"/>
            <rFont val="Tahoma"/>
            <family val="2"/>
          </rPr>
          <t xml:space="preserve">
Debe ser automática de acuerdo con la tabla que se llama: Factores para evaluar el diseño del control</t>
        </r>
      </text>
    </comment>
    <comment ref="Y5" authorId="3" shapeId="0" xr:uid="{00000000-0006-0000-0900-000007000000}">
      <text>
        <r>
          <rPr>
            <b/>
            <sz val="9"/>
            <color indexed="81"/>
            <rFont val="Tahoma"/>
            <family val="2"/>
          </rPr>
          <t>Blanca Esmeralda Martin Moreno (CGR):</t>
        </r>
        <r>
          <rPr>
            <sz val="9"/>
            <color indexed="81"/>
            <rFont val="Tahoma"/>
            <family val="2"/>
          </rPr>
          <t xml:space="preserve">
Debe ser automático de acuerdo con la tabla: Factores para evaluar la efectividad de los controles</t>
        </r>
      </text>
    </comment>
    <comment ref="Z5" authorId="3" shapeId="0" xr:uid="{00000000-0006-0000-0900-000008000000}">
      <text>
        <r>
          <rPr>
            <sz val="9"/>
            <color indexed="81"/>
            <rFont val="Tahoma"/>
            <family val="2"/>
          </rPr>
          <t>Debe ser automático de acuerdo con la tabla: Factores para evaluar la efectividad de los controles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edison</author>
    <author>Usuario de Windows</author>
    <author>Jaime</author>
    <author>Blanca Esmeralda Martin Moreno (CGR)</author>
  </authors>
  <commentList>
    <comment ref="B4" authorId="0" shapeId="0" xr:uid="{00000000-0006-0000-0A00-000001000000}">
      <text>
        <r>
          <rPr>
            <sz val="9"/>
            <color indexed="81"/>
            <rFont val="Tahoma"/>
            <family val="2"/>
          </rPr>
          <t xml:space="preserve">Selecciones al proceso que se evaluara.
</t>
        </r>
      </text>
    </comment>
    <comment ref="C4" authorId="1" shapeId="0" xr:uid="{00000000-0006-0000-0A00-000002000000}">
      <text>
        <r>
          <rPr>
            <b/>
            <sz val="9"/>
            <color indexed="81"/>
            <rFont val="Tahoma"/>
            <family val="2"/>
          </rPr>
          <t>Usuario de Windows:</t>
        </r>
        <r>
          <rPr>
            <sz val="9"/>
            <color indexed="81"/>
            <rFont val="Tahoma"/>
            <family val="2"/>
          </rPr>
          <t xml:space="preserve">
Clasificar el riesgo de acuerdo a la clasificaciòn de la Matriz de riesgos de la ANT</t>
        </r>
      </text>
    </comment>
    <comment ref="J4" authorId="0" shapeId="0" xr:uid="{00000000-0006-0000-0A00-000003000000}">
      <text>
        <r>
          <rPr>
            <b/>
            <sz val="9"/>
            <color indexed="81"/>
            <rFont val="Tahoma"/>
            <family val="2"/>
          </rPr>
          <t xml:space="preserve">Una breve descripción del control a evaluar
</t>
        </r>
      </text>
    </comment>
    <comment ref="D5" authorId="2" shapeId="0" xr:uid="{00000000-0006-0000-0A00-000004000000}">
      <text>
        <r>
          <rPr>
            <sz val="9"/>
            <color indexed="81"/>
            <rFont val="Tahoma"/>
            <family val="2"/>
          </rPr>
          <t xml:space="preserve">
Realice una descripción de los riesgos inherentes asociados a cada factorr de riesgo por proceso.
</t>
        </r>
      </text>
    </comment>
    <comment ref="I5" authorId="3" shapeId="0" xr:uid="{00000000-0006-0000-0A00-000005000000}">
      <text>
        <r>
          <rPr>
            <b/>
            <sz val="9"/>
            <color indexed="81"/>
            <rFont val="Tahoma"/>
            <family val="2"/>
          </rPr>
          <t xml:space="preserve">Debe ser automática con base en el cuadro que se llama calificación inicial de riesgo inherente
</t>
        </r>
      </text>
    </comment>
    <comment ref="S5" authorId="3" shapeId="0" xr:uid="{00000000-0006-0000-0A00-000006000000}">
      <text>
        <r>
          <rPr>
            <b/>
            <sz val="9"/>
            <color indexed="81"/>
            <rFont val="Tahoma"/>
            <family val="2"/>
          </rPr>
          <t>Blanca Esmeralda Martin Moreno (CGR):</t>
        </r>
        <r>
          <rPr>
            <sz val="9"/>
            <color indexed="81"/>
            <rFont val="Tahoma"/>
            <family val="2"/>
          </rPr>
          <t xml:space="preserve">
Debe ser automática de acuerdo con la tabla que se llama: Factores para evaluar el diseño del control</t>
        </r>
      </text>
    </comment>
    <comment ref="Y5" authorId="3" shapeId="0" xr:uid="{00000000-0006-0000-0A00-000007000000}">
      <text>
        <r>
          <rPr>
            <b/>
            <sz val="9"/>
            <color indexed="81"/>
            <rFont val="Tahoma"/>
            <family val="2"/>
          </rPr>
          <t>Blanca Esmeralda Martin Moreno (CGR):</t>
        </r>
        <r>
          <rPr>
            <sz val="9"/>
            <color indexed="81"/>
            <rFont val="Tahoma"/>
            <family val="2"/>
          </rPr>
          <t xml:space="preserve">
Debe ser automático de acuerdo con la tabla: Factores para evaluar la efectividad de los controles</t>
        </r>
      </text>
    </comment>
    <comment ref="Z5" authorId="3" shapeId="0" xr:uid="{00000000-0006-0000-0A00-000008000000}">
      <text>
        <r>
          <rPr>
            <sz val="9"/>
            <color indexed="81"/>
            <rFont val="Tahoma"/>
            <family val="2"/>
          </rPr>
          <t xml:space="preserve">
Debe ser automático de acuerdo con la tabla: Factores para evaluar la efectividad de los controles</t>
        </r>
      </text>
    </comment>
  </commentList>
</comments>
</file>

<file path=xl/sharedStrings.xml><?xml version="1.0" encoding="utf-8"?>
<sst xmlns="http://schemas.openxmlformats.org/spreadsheetml/2006/main" count="2495" uniqueCount="780">
  <si>
    <t>FORMATO</t>
  </si>
  <si>
    <t>VIGENCIA</t>
  </si>
  <si>
    <t>SEGUIMIENTO Y REPORTE DE EVENTOS DE RIESGOS</t>
  </si>
  <si>
    <t>PROCESO:</t>
  </si>
  <si>
    <t>CÓDIGO</t>
  </si>
  <si>
    <t>PROCESO</t>
  </si>
  <si>
    <t>VERSIÓN</t>
  </si>
  <si>
    <t>FECHA ELABORACIÓN</t>
  </si>
  <si>
    <t>FECHA DE SEGUIMIENTO:</t>
  </si>
  <si>
    <t>PERIODO DE SEGUIMIENTO:</t>
  </si>
  <si>
    <t>DICIEMBRE12 2018</t>
  </si>
  <si>
    <t>ENTIDAD:</t>
  </si>
  <si>
    <t>INSTITUTO DE DESARROLLO URBANO</t>
  </si>
  <si>
    <t>GESTIÓN DE LA VALORIZACIÓN Y FINANCIACIÓN</t>
  </si>
  <si>
    <t>OBJETIVO DEL PROCESO:</t>
  </si>
  <si>
    <t>Estructurar e implementar los acuerdos de valorización conforme a la planeación y formulación de proyectos de infraestructura para la ciudad, de tal forma que se garantice su financiación y el recaudo efectivo de la contribución de valorización, así como desarrollar proyectos de iniciativa comunitaria bajo el esquema de valorización.</t>
  </si>
  <si>
    <t>IDENTIFICACIÓN</t>
  </si>
  <si>
    <t>ANÁLISIS (Riesgo inherente)</t>
  </si>
  <si>
    <t>EVALUACIÓN DELRIESGO</t>
  </si>
  <si>
    <t>ACCIONES ASOCIADAS AL CONTROL</t>
  </si>
  <si>
    <t>MONITOREO Y SEGUIMIENTO</t>
  </si>
  <si>
    <t xml:space="preserve">EVENTOS DE RIESGOS MATERIALIZADOS </t>
  </si>
  <si>
    <t>OBSERVACIONES OCI  30/04/2019</t>
  </si>
  <si>
    <t>¿SE EVIDENCIA MATERIALIZACIÓN DEL RIESGO?</t>
  </si>
  <si>
    <t>CAUSAS</t>
  </si>
  <si>
    <t>RIESGO
Descripción</t>
  </si>
  <si>
    <t>CONSECUENCIAS</t>
  </si>
  <si>
    <t>PROBABILIDAD</t>
  </si>
  <si>
    <t>IMPACTO</t>
  </si>
  <si>
    <t>Pro_inh</t>
  </si>
  <si>
    <t># Preguntas Imp</t>
  </si>
  <si>
    <t>Imp_inh</t>
  </si>
  <si>
    <t>ZONA RIESGO INHERENTE</t>
  </si>
  <si>
    <t>CONTROLES</t>
  </si>
  <si>
    <t>PREVENTIVO</t>
  </si>
  <si>
    <t>CORRECTIVO</t>
  </si>
  <si>
    <t>DETECTIVO</t>
  </si>
  <si>
    <t>Documentado</t>
  </si>
  <si>
    <t>Responsable</t>
  </si>
  <si>
    <t>Automático</t>
  </si>
  <si>
    <t>Manual</t>
  </si>
  <si>
    <t>Frecuencia</t>
  </si>
  <si>
    <t>Evidencia</t>
  </si>
  <si>
    <t>Efectividad</t>
  </si>
  <si>
    <t>Doc</t>
  </si>
  <si>
    <t>Resp</t>
  </si>
  <si>
    <t>Aut</t>
  </si>
  <si>
    <t>Man</t>
  </si>
  <si>
    <t>Frec</t>
  </si>
  <si>
    <t>Evid</t>
  </si>
  <si>
    <t>Efec</t>
  </si>
  <si>
    <t>CALIFICACIÓN CONTROL</t>
  </si>
  <si>
    <t>NIVEL A DISMINUIR</t>
  </si>
  <si>
    <t>VALORACIÓN
CONTROL</t>
  </si>
  <si>
    <t>Pro_res</t>
  </si>
  <si>
    <t>Imp_res</t>
  </si>
  <si>
    <t>ZONA RIESGO RESIDUAL</t>
  </si>
  <si>
    <t>PERIODO DE EJECUCIÓN</t>
  </si>
  <si>
    <t>REGISTRO</t>
  </si>
  <si>
    <t>RESPONSABLE</t>
  </si>
  <si>
    <r>
      <t xml:space="preserve">ACCIONES DE RESPUESTA Y/O CONTINGENCIA
</t>
    </r>
    <r>
      <rPr>
        <sz val="8"/>
        <rFont val="Arial"/>
        <family val="2"/>
      </rPr>
      <t>EN CASO DE MATERIALIZACIÓN</t>
    </r>
  </si>
  <si>
    <r>
      <t xml:space="preserve">FÓRMULA DEL INDICADOR
</t>
    </r>
    <r>
      <rPr>
        <sz val="8"/>
        <rFont val="Arial"/>
        <family val="2"/>
      </rPr>
      <t>(De alertas y/o riesgos)</t>
    </r>
  </si>
  <si>
    <r>
      <rPr>
        <b/>
        <sz val="8"/>
        <rFont val="Arial"/>
        <family val="2"/>
      </rPr>
      <t>DATO</t>
    </r>
    <r>
      <rPr>
        <sz val="8"/>
        <rFont val="Arial"/>
        <family val="2"/>
      </rPr>
      <t xml:space="preserve">
DEL IND.</t>
    </r>
  </si>
  <si>
    <r>
      <t xml:space="preserve">ANÁLISIS
</t>
    </r>
    <r>
      <rPr>
        <sz val="8"/>
        <rFont val="Arial"/>
        <family val="2"/>
      </rPr>
      <t>DEL INDICADOR</t>
    </r>
  </si>
  <si>
    <r>
      <rPr>
        <b/>
        <sz val="8"/>
        <rFont val="Arial"/>
        <family val="2"/>
      </rPr>
      <t>ACCIONES DE MONITOREO Y SEGUIMIENTO</t>
    </r>
    <r>
      <rPr>
        <sz val="8"/>
        <rFont val="Arial"/>
        <family val="2"/>
      </rPr>
      <t xml:space="preserve">
AL RIESGO</t>
    </r>
  </si>
  <si>
    <t>Se materializó?</t>
  </si>
  <si>
    <r>
      <rPr>
        <b/>
        <sz val="8"/>
        <rFont val="Arial"/>
        <family val="2"/>
      </rPr>
      <t>DESCRIPCIÓN DEL EVENTO</t>
    </r>
    <r>
      <rPr>
        <sz val="8"/>
        <rFont val="Arial"/>
        <family val="2"/>
      </rPr>
      <t xml:space="preserve">
DE RIESGOS MATERIALIZADOS</t>
    </r>
  </si>
  <si>
    <r>
      <rPr>
        <b/>
        <sz val="8"/>
        <rFont val="Arial"/>
        <family val="2"/>
      </rPr>
      <t>CONSECUENCIAS</t>
    </r>
    <r>
      <rPr>
        <sz val="8"/>
        <rFont val="Arial"/>
        <family val="2"/>
      </rPr>
      <t xml:space="preserve">
EFECTOS</t>
    </r>
  </si>
  <si>
    <r>
      <t xml:space="preserve">FECHA
</t>
    </r>
    <r>
      <rPr>
        <b/>
        <sz val="8"/>
        <rFont val="Arial"/>
        <family val="2"/>
      </rPr>
      <t>INICIO</t>
    </r>
  </si>
  <si>
    <r>
      <t xml:space="preserve">FECHA
</t>
    </r>
    <r>
      <rPr>
        <b/>
        <sz val="8"/>
        <rFont val="Arial"/>
        <family val="2"/>
      </rPr>
      <t>FIN</t>
    </r>
  </si>
  <si>
    <r>
      <rPr>
        <b/>
        <sz val="8"/>
        <rFont val="Arial"/>
        <family val="2"/>
      </rPr>
      <t>Id. Acciones</t>
    </r>
    <r>
      <rPr>
        <sz val="8"/>
        <rFont val="Arial"/>
        <family val="2"/>
      </rPr>
      <t xml:space="preserve"> Plan de Mejoramiento</t>
    </r>
  </si>
  <si>
    <t>Modificaciones por intereses externos al Proyecto</t>
  </si>
  <si>
    <t>C.VF.01</t>
  </si>
  <si>
    <t xml:space="preserve">Que por extralimitación se realicen cambios en el proyecto de Acuerdo de Valorización o  en el alcance de las obra. </t>
  </si>
  <si>
    <t>Impacto social.
Impacto económico al no percibir posibles cobros de valorización.</t>
  </si>
  <si>
    <t>Rara vez</t>
  </si>
  <si>
    <t>Catastrófico</t>
  </si>
  <si>
    <t xml:space="preserve">1. Formulación del proyecto de Acuerdo soportado por un grupo interdisciplinario
 2. Revisión del Proyecto de Acuerdo por diferentes dependencias (SGJ - DTAV- DG) del IDU y su aprobación por el Concejo.
3. Procedimiento de Estructuración Proyectos de Acuerdos.
4,Solicitud de la ficha técnica de las obras a la SGDU
5. Radicación en la SDM del proyecto de Acuerdo para observaciónes y/o aprobación, de no existir la SDM radica en la Secretaria General de la Alcaldía Mayor para posterior presentación al Concejo de Bogotá 
</t>
  </si>
  <si>
    <t>SI</t>
  </si>
  <si>
    <t>NO</t>
  </si>
  <si>
    <t>Según evento</t>
  </si>
  <si>
    <t xml:space="preserve">Verificación de cumplimiento de requisitos y procedimientos.
Verificación de la ficha Tecnica de las Obras </t>
  </si>
  <si>
    <t>Planillas que incluyen la actualización de factores prediales.
Proyecto de Acuerdo revisado por las dependencias según procedimiento de Estructuración.</t>
  </si>
  <si>
    <t>DTAV</t>
  </si>
  <si>
    <t>1. Informar a la DG las modificaciones de los insumos presentados.
2. Reunión entre DG, SGDU, SGI, SGGC y DTAV para determinar el alcance de los ajustes a realizar.
3. Ajustar en debidamente el Proyecto de Acuerdo para presentación al Concejo.</t>
  </si>
  <si>
    <t>No. revisiones ejecutadas para aprobacion del proyecto de Acuerdo / No. de revisiones planificadas en el procedimiento.</t>
  </si>
  <si>
    <t xml:space="preserve">
El riesgo se retira de la matriz, toda vez que no se presentará ningún nuevo Proyecto de Acuerdo de Contribución de Valorización durante la presente vigencia a la Administración Distrital.</t>
  </si>
  <si>
    <t>Observaciones ó cambios presentados en:
Riesgo:
Causas:
consecuencias:
Controles:
Acciones de contingencia:
Indicador:
Otros:</t>
  </si>
  <si>
    <r>
      <t xml:space="preserve">Según lo indicado por el proceso </t>
    </r>
    <r>
      <rPr>
        <i/>
        <sz val="8"/>
        <color rgb="FF000000"/>
        <rFont val="Arial"/>
        <family val="2"/>
      </rPr>
      <t>"El riesgo se retira de la matriz, toda vez que no se presentará ningún nuevo Proyecto de Acuerdo de Contribución de Valorización durante la presente vigencia a la Administración Distrital."</t>
    </r>
  </si>
  <si>
    <t>No se evidenció materialización del riesgo</t>
  </si>
  <si>
    <t>Este indicador continua con las mismas observaciones del 30/04/2019</t>
  </si>
  <si>
    <t>Introducir datos errados o falsos para favorecer a terceros en registros ya incorporados al sistema</t>
  </si>
  <si>
    <t>C.VF.03</t>
  </si>
  <si>
    <t>Manipular o alterar la información de los predios en cuanto a los factores y atributos requeridos para la liquidación y/o visita de verificación, omitiendo o extralimitándose en funciones u olbigaciones contractuales, con el fin de beneficiar un particular</t>
  </si>
  <si>
    <t>Afectación en el monto individual de los cobros de valorización.
Menor recaudo percibido</t>
  </si>
  <si>
    <t>Improbable</t>
  </si>
  <si>
    <r>
      <t>1. STOP realiza la verificación de los registros con las bases de datos oficiales.</t>
    </r>
    <r>
      <rPr>
        <sz val="8"/>
        <color indexed="17"/>
        <rFont val="Arial"/>
        <family val="2"/>
      </rPr>
      <t xml:space="preserve">
</t>
    </r>
    <r>
      <rPr>
        <sz val="8"/>
        <color indexed="8"/>
        <rFont val="Arial"/>
        <family val="2"/>
      </rPr>
      <t xml:space="preserve">
2. Revisión por parte de los profesionales designados para tal fin, verificando que la información de los predios coincidan con los datos oficales
3. Los conceptos técnicos son cargados en el sistema Valoricemos y allí pasa a control por parte del revisor y una vez aprobado, pasa a revisión del supervisor para realizar el último filtro del concepto por parte de la STOP. 
4, Crear los soportes de cada uno de las actividades realizadas para el sustento del concepto técnico </t>
    </r>
  </si>
  <si>
    <t>Comparación bases de datos IDU frente a la de CATASTRO 
Verificar la información de las planillas con la información almacenada en el sistema de información
Revisar coincidencia de datos del inventario con los de las bases y verificar con la fotografía</t>
  </si>
  <si>
    <t>Documento descriptivo de los procedimientos y resultados generados en el control de calidad
Registro de datos e imágenes</t>
  </si>
  <si>
    <t>STOP</t>
  </si>
  <si>
    <t>1. Realizar una segunda validación de la información utilizada en la liquidación por parte de STOP.
2. STOP informa las inconsistencias a la STRT para que se modifique la información del  predio en el sistema Valoricemos.
4. Generar proceso de liquidación</t>
  </si>
  <si>
    <t>Número de datos de predios con inconsistencias / Total de datos de predios analizados.</t>
  </si>
  <si>
    <t>0/33</t>
  </si>
  <si>
    <t>Con el fin de realizar el control  para evitar que no se materialice el riesgo, se realiza seguimiento a los conceptos técnicos que modificaron o revocaron la contribución de valorización por el Acuerdo 724 de 2018.
Durante este período de tiempo, se han generado 32 conceptos de modifica y 1 de revoca, para lo cual se adelantaron las siguientes actividades:
• Realizar el correspondiente análisis del escrito del recurso de reconsideración y solicitud de la STJEF, 
• Se validan las bases de datos, tanto alfanumérica como cartográfica: Información del Instituto de Desarrollo Urbano IDU (Sistema de información Valoricemos), de la Unidad Administrativa Especial de Catastro Distrital UAECD (SIIC), de la Superintendencia de Notariado y Registro SNR (VUR), de la Secretaria Distrital de Planeación y de otras entidades cuando sea necesario.
•  Crear los soportes de cada uno de las actividades y descripciones de las entidades mencionadas anteriormente, para dar sustento al concepto técnico.
Una vez realizada estas actividades y tener proyectado el concepto técnico, el PROFESIONAL lo carga en el sistema de información valoricemos, donde entra en un flujo o esquema de tareas de validación, como control pasa a un REVISOR el cual hace una revisión total; donde tiene la opción de devolver para ajustar, corregir o ratificar el concepto técnico. Una vez ratificado, el revisor lo remite al supervisor, quien es el último filtro. Como ultima validación y control pasa al SUPERVISOR quien tiene la opción de devolver para ajustar, corregir o realizar la aprobación del concepto técnico.
De acuerdo a lo anterior, se verificó que los conceptos técnicos fueron generados según los reqerimiento exigidos.</t>
  </si>
  <si>
    <t>Observaciones ó cambios presentados en:
Riesgo: Permanece igual
Causas: Continua igual
consecuencias: Continua igual
Controles: Se complementaron
Acciones de contingencia: Continua igual
Indicador: Sigue igual
Otros:</t>
  </si>
  <si>
    <r>
      <t xml:space="preserve">Según lo manifestado por el proceso las actividades realizadas como control previo a la Aprobación del Acuerdo 724 fueron las siguientes </t>
    </r>
    <r>
      <rPr>
        <i/>
        <sz val="8"/>
        <color rgb="FF000000"/>
        <rFont val="Arial"/>
        <family val="2"/>
      </rPr>
      <t>"1. Validación de la información de factores y atributos requeridos para la asignación mediante el cruce de bases de datos, teniendo como base la información predial entregada por la UAECD el 16-11-2018 y realizando análisis y cruces de información con otras fuentes de información provenientes de diversas entidades,  2. Realización de ejercicios de preasignación (por fuera del sistema) que se constituyen como un Modelo de Control para la asignación y liquidación de la contribución, con lo cual se pudo tener revisión de las diferentes etapas de proceso y de la información utilizada y aplicada, 3. Validación del total de la muestra (predios asignables) en cuanto a los resultados obtenidos dentro del proceso de asignación de la contribución, esto directamente mediante los flujos de trabajo (procesos) definidos y parametrizados en el Sistema de Información Valoricemos - SIV, el cual conllevo a comparar el valor numérico de cada una de los 371.111 valores de contribuciones para el mismo número de predios asignables dentro del Acuerdo 724 de 2018. "</t>
    </r>
    <r>
      <rPr>
        <sz val="8"/>
        <color rgb="FF000000"/>
        <rFont val="Arial"/>
        <family val="2"/>
      </rPr>
      <t xml:space="preserve">
El proceso precisa " que todos estos controles se ejecutaron durante el periodo señalado de asignación (noviembre y diciembre de 2018) ya que para este Cuatrimestre (enero a abril de 2019) el proceso de Asignación y Liquidación ya no se ejecuta dentro de la Gestión del Nuevo Acuerdo de Valorización AC724, sino que se orientará hacia la elaboración de los conceptos técnicos por los recursos de reconsideración y actuaciones oficiosas y para lo cual se tienen los siguientes controles: Una vez se tenga proyectado el concepto técnico, el PROFESIONAL lo carga en el sistema de información valoricemos, donde entra en un flujo o esquema de tareas de validación, como control pasa a un REVISOR el cual hace una revisión total; donde tiene la opción de devolver para ajustar, corregir o ratificar el concepto técnico. Una vez ratificado, el revisor lo remite al supervisor, quien es el último filtro. Como ultima validación y control pasa al SUPERVISOR quien tiene la opción de devolver para ajustar, corregir o realizar la aprobación del concepto técnico."
</t>
    </r>
    <r>
      <rPr>
        <b/>
        <sz val="8"/>
        <color rgb="FF000000"/>
        <rFont val="Arial"/>
        <family val="2"/>
      </rPr>
      <t xml:space="preserve">Conclusión: </t>
    </r>
    <r>
      <rPr>
        <sz val="8"/>
        <color rgb="FF000000"/>
        <rFont val="Arial"/>
        <family val="2"/>
      </rPr>
      <t xml:space="preserve">
En la matriz de riesgos del proceso se observó que los responsables de llevar a cabo la ejecución de los controles están identificados como STOP. Sin embargo, estos no corresponden a cargos o perfiles de personas responsables de ejecutar los controles, es decir, no se identifica qué cargo o rol específico ejecuta cada control. Es importante aclarar que el responsable de ejecutar los controles es, de acuerdo con lo indicado en la Guía para la Administración del Riesgo y el Diseño de Controles en Entidades Públicas - Riesgos de Gestión, Corrupción y Seguridad Digital, versión 4, del Departamento Administrativo de la Función Pública, una persona con la autoridad, competencia y conocimientos pertinentes para hacerlo, de acuerdo con el objetivo y alcance del proceso, por lo cual se recomienda que se revisen los responsables y se registren en la matriz, para cada uno de los controles, los roles, perfiles y/o cargos de quien los ejecuta.
No se evidenció, en la matriz de riesgos del proceso, la periodicidad para ejecución de los controles (diaria, quincenal, mensual, etc.). y en la redacción del control, no se observó cuál es el propósito, tampoco se establece cómo se realiza la actividad de control, además, no se indica qué pasa con las observaciones o desviaciones resultantes de ejecutar el control.
</t>
    </r>
  </si>
  <si>
    <r>
      <t>Se reitera las recomendaciones relacionadas con 
Recomendaciones:
1. Revisar el control, de manera que su redacción contenga los elementos citados en la "Guía para la administración del riesgo y el diseño de controles en entidades públicas" del Departamento Administrativo de la Función Público - DAFP: debe incluir responsable, frecuencia de ejecución, propósito del control, cómo se ejecuta, qué pasa cuando se presentan desviaciones después de ejecutarlo y qué evidencias quedarán que demuestren su ejecución (registros). Así mismo, para eliminar la ambigüedad en las actividades (elaborar o solicitar la elaboración de la Matriz).
2. Verificar el tipo de control (cualidad del control) para determinar si es preventivo o detectivo.
Se observó que el proceso incluyo nuevos controles así</t>
    </r>
    <r>
      <rPr>
        <i/>
        <sz val="8"/>
        <color rgb="FF000000"/>
        <rFont val="Arial"/>
        <family val="2"/>
      </rPr>
      <t>: "3. Los conceptos técnicos son cargados en el sistema Valoricemos y allí pasa a control por parte del revisor y una vez aprobado, pasa a revisión del supervisor para realizar el último filtro del concepto por parte de la STOP. 4, Crear los soportes de cada uno de las actividades realizadas para el sustento del concepto técnico " No obstante, se evidencia las mismas debilidades en el diseño del control descritas anteriormente.</t>
    </r>
  </si>
  <si>
    <t>Introducir datos errados que favorecen al contribuyente.</t>
  </si>
  <si>
    <t>C.VF.04</t>
  </si>
  <si>
    <t>Que por omisión se expidan paz y salvos de predios con deuda pendiente, con el fin de favorecer un tercero|.</t>
  </si>
  <si>
    <t>Realizar un trámite indebido ante la notaria y
Menor recuado percibido por parte del IDU</t>
  </si>
  <si>
    <t>Posible</t>
  </si>
  <si>
    <t>Mayor</t>
  </si>
  <si>
    <t>1. Activación de alertas en el aplicativo VALORICEMOS de la expedición de paz y salvos
2. Revisión períodica de una muestra representativa de los paz y salvos emitidos.
3. Parametrización del módulo de paz y salvos en el aplicativo Valoricemos mediante el log de auditoría.</t>
  </si>
  <si>
    <t>Alertas en la homologación de los predios y en la detección del chip
Comparación contínua entre el estado de cuenta de los predios con paz y salvos emitidos</t>
  </si>
  <si>
    <t>Instructivo para generar CECTN (Paz y salvos)
Archivos mensuales de las verificaciones realizadas</t>
  </si>
  <si>
    <t>1. La STOP analiza el caso específico y realiza la indagación pertinente.
2. La STOP informa a la STRT de los ajustes que deben ser realizados en el Sistema Valoricemos.
3. Informar al Contribuyente su estado de cuenta actual del predio.
4. Se debe informar el evento para investigación disciplinaria.</t>
  </si>
  <si>
    <t xml:space="preserve">Total paz y salvos revisados con deuda (De una muestra) / Total de paz y salvos revisados (De la muestra) </t>
  </si>
  <si>
    <t>0/300=0</t>
  </si>
  <si>
    <t xml:space="preserve">
Para el período comprendido entre mayo y agosto de 2019 la STRT entregó un reporte de  157,124 certificados de estados de cuenta  para trámite notarial, se revisaron 300 estados de cuenta para trámite notarial, los cuales se generaron bajo los parámetros establecidos para realizar el trámite y cumpliendo con los estandares de calidad y transparencia.  Se realizaron observaciones de que algunos predios habían quedado con una homologación incompleta en sus códigos y otros predios se homologaron con códigos incorrectos, pero esto no afecta la entrega correcta del paz y salvo. Sin embargo, al interior del área, con estos resultados, se realiza  una retroalimentación a las  personas que expiden los paz y salvos, con el fin de mejorar el trámite y fortalecer los procesos en la dependencia. 
</t>
  </si>
  <si>
    <t>Observaciones ó cambios presentados en:
Riesgo: Permanece igual
Causas: Siguen las mismas
consecuencias: Siguen las mismas
Controles: Se complementaron
Acciones de contingencia: Permanecen las mismas
Indicador: El mismo
Otros:</t>
  </si>
  <si>
    <r>
      <t xml:space="preserve">El proceso informa que </t>
    </r>
    <r>
      <rPr>
        <i/>
        <sz val="8"/>
        <color rgb="FF000000"/>
        <rFont val="Arial"/>
        <family val="2"/>
      </rPr>
      <t xml:space="preserve"> "Para el período comprendido entre enero y abril de 2019 la STRT entregó un reporte de  44,168 certificados de estados de cuenta  para trámite notarial, se revisaron 120 estados de cuenta para trámite notarial, los cuales se generaron bajo los parámetros establecidos para realizar el trámite y cumpliendo con los estandares de calidad y transparencia.  Se realizaron observaciones de que algunos predios habían quedado con una homologación incompleta en sus códigos y otros predios se homologaron con códigos incorrectos, pero esto no afecta la entrega correcta del paz y salvo. Sin embargo, al interior del área, se realiza un seguimiento y control interno, con el fin de realizar  una retroalimentación a las  personas que expiden los paz y salvos y mejorar dicho trámite."
</t>
    </r>
    <r>
      <rPr>
        <b/>
        <i/>
        <sz val="8"/>
        <color rgb="FF000000"/>
        <rFont val="Arial"/>
        <family val="2"/>
      </rPr>
      <t xml:space="preserve">Conclusión: </t>
    </r>
    <r>
      <rPr>
        <i/>
        <sz val="8"/>
        <color rgb="FF000000"/>
        <rFont val="Arial"/>
        <family val="2"/>
      </rPr>
      <t xml:space="preserve">
</t>
    </r>
    <r>
      <rPr>
        <sz val="8"/>
        <color rgb="FF000000"/>
        <rFont val="Arial"/>
        <family val="2"/>
      </rPr>
      <t xml:space="preserve">En la matriz de riesgos del proceso se observó que los responsables de llevar a cabo la ejecución de los controles están identificados como STOP. Sin embargo, estos no corresponden a cargos o perfiles de personas responsables de ejecutar los controles, es decir, no se identifica qué cargo o rol específico ejecuta cada control. Es importante aclarar que el responsable de ejecutar los controles es, de acuerdo con lo indicado en la Guía para la Administración del Riesgo y el Diseño de Controles en Entidades Públicas - Riesgos de Gestión, Corrupción y Seguridad Digital, versión 4, del Departamento Administrativo de la Función Pública, una persona con la autoridad, competencia y conocimientos pertinentes para hacerlo, de acuerdo con el objetivo y alcance del proceso, por lo cual se recomienda que se revisen los responsables y se registren en la matriz, para cada uno de los controles, los roles, perfiles y/o cargos de quien los ejecuta.
No se evidenció, en la matriz de riesgos del proceso, la periodicidad para ejecución de los controles (diaria, quincenal, mensual, etc.). y en la redacción del control, no se observó cuál es el propósito, tampoco se establece cómo se realiza la actividad de control, además, no se indica qué pasa con las observaciones o desviaciones resultantes de ejecutar el control.
Se recomienda, realizar evaluación a la calificación del riesgo toda vez que no es coherente  a lo estipulado en la Guía para la Administración de los Riesgos de Gestión, Corrupción y Seguridad Digital y el Diseño de Controles en Entidades Públicas-Departamento Administrativo de la Función Pública – DAFP 2018, teniendo en cuenta lo establecido en el numeral 3.1.3 Análisis del impacto en riesgos de corrupción, donde indica que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t>
    </r>
  </si>
  <si>
    <t xml:space="preserve">
Se reitera las recomendaciones relacionadas con 
Recomendaciones:
1. Revisar el control, de manera que su redacción contenga los elementos citados en la "Guía para la administración del riesgo y el diseño de controles en entidades públicas" del Departamento Administrativo de la Función Público - DAFP: debe incluir responsable, frecuencia de ejecución, propósito del control, cómo se ejecuta, qué pasa cuando se presentan desviaciones después de ejecutarlo y qué evidencias quedarán que demuestren su ejecución (registros). Así mismo, para eliminar la ambigüedad en las actividades (elaborar o solicitar la elaboración de la Matriz).
2. Verificar el tipo de control (cualidad del control) para determinar si es preventivo o detectivo.
3, Realizar evaluación a la calificación del riesgo toda vez que no es coherente  a lo estipulado en la Guía para la Administración de los Riesgos de Gestión, Corrupción y Seguridad Digital y el Diseño de Controles en Entidades Públicas-Departamento Administrativo de la Función Pública – DAFP 2018, teniendo en cuenta lo establecido en el numeral 3.1.3 Análisis del impacto en riesgos de corrupción, donde indica que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t>
  </si>
  <si>
    <t>Acuerdos entre el propietario y el profesional que haga visita a terreno</t>
  </si>
  <si>
    <t>C.VF.05</t>
  </si>
  <si>
    <t xml:space="preserve">Emisión de conceptos técnicos omitiendo los procedimientos definidos, con la intención de favorecer un contribuyente en cuanto a factores gravables </t>
  </si>
  <si>
    <t>Menor recaudo percibido por parte del IDU</t>
  </si>
  <si>
    <t xml:space="preserve">Revisión por parte del funcionario designado para tal fin, verificando que la información de los predios coincidan con los datos oficales
Revisión periódica de una muestra aleatoria de los conceptos técnicos emitidos
Cargue en el Sistema Valoricemos de los respectivos soportes de los conceptos técnicos que se generen para cada uno de los Acuerdos de Valorización
</t>
  </si>
  <si>
    <t>Comparación entre los datos cargados en el sistema, datos oficiales, imágenes y cartografías
Verificación de las bases de datos en el sistema valoricemos</t>
  </si>
  <si>
    <t xml:space="preserve">Instructivo para elaborar conceptos técnico
</t>
  </si>
  <si>
    <t>1.  Realizar una segunda validación de la información emitida.
2. STOP informa las inconsistencias a la STRT para que se modifique la información del  predio en el sistema Valoricemos.
3. Generar nuevamente el concepto técnico e informar a las áreas involucradas en el proceso.
4. Se debe informar el evento para investigación disciplinaria</t>
  </si>
  <si>
    <t>Número de conceptos con inconsistencias / Total de conceptos revisados</t>
  </si>
  <si>
    <t>0/298 =0</t>
  </si>
  <si>
    <t>Durante el período entre mayo y agosto de 2019, la STRT entregó un reporte de 4.431 registros los cuales corresponden a 1.329 conceptos técnicos.  Se determinó que la muestra serían 298 registros lo que corresponde al 22.42% del universo,  los cuales fueron revisados por el equipo a través del Sistema Valoricemos, se tuvo en cuenta los tiempos de gestión del concepto. Se evidenció que el 98% de los conceptos técnicos, no tienen ninguna inconsistencia, se han generado bajo los parámetros establecidos en los procedimientos y conservando los estandares de calidad y transparencia.  La única observación realizada para el restante de los conceptos, fue que no tenían el respectivo soporte en el sistema, pero eso no afecta la correcta generación de los conceptos técnicos. Se concluye, que después de la revisión, el riesgo no se materializó.</t>
  </si>
  <si>
    <r>
      <t xml:space="preserve">Según lo indicado por el proceso </t>
    </r>
    <r>
      <rPr>
        <i/>
        <sz val="8"/>
        <color rgb="FF000000"/>
        <rFont val="Arial"/>
        <family val="2"/>
      </rPr>
      <t xml:space="preserve">"Durante el período entre enero y abril de 2019, la STRT entregó un reporte de 170 predios con concepto técnico que tuvieron modificaciones en sus atributos. Se estableció realizar la revisión a todos los conceptos incluidos en el reporte, los cuales fueron revisados por el equipo, evidenciando que se han generado bajo los parámetros establecidos en los procedimientos y conservando los estandares de calidad y transparencia.  La única observación realizada fue que algunos conceptos no tenían el respectivo soporte en el sistema, pero eso no afecta la correcta generación de los conceptos técnicos. La mayor parte de los conceptos, se refieren a las acciones suprime, incorpora, modifica y confirma. "
</t>
    </r>
    <r>
      <rPr>
        <b/>
        <i/>
        <sz val="8"/>
        <color rgb="FF000000"/>
        <rFont val="Arial"/>
        <family val="2"/>
      </rPr>
      <t xml:space="preserve">Conclusión: 
</t>
    </r>
    <r>
      <rPr>
        <i/>
        <sz val="8"/>
        <color rgb="FF000000"/>
        <rFont val="Arial"/>
        <family val="2"/>
      </rPr>
      <t xml:space="preserve">En la matriz de riesgos del proceso se observó que los responsables de llevar a cabo la ejecución de los controles están identificados como STOP. Sin embargo, estos no corresponden a cargos o perfiles de personas responsables de ejecutar los controles, es decir, no se identifica qué cargo o rol específico ejecuta cada control. Es importante aclarar que el responsable de ejecutar los controles es, de acuerdo con lo indicado en la Guía para la Administración del Riesgo y el Diseño de Controles en Entidades Públicas - Riesgos de Gestión, Corrupción y Seguridad Digital, versión 4, del Departamento Administrativo de la Función Pública, una persona con la autoridad, competencia y conocimientos pertinentes para hacerlo, de acuerdo con el objetivo y alcance del proceso, por lo cual se recomienda que se revisen los responsables y se registren en la matriz, para cada uno de los controles, los roles, perfiles y/o cargos de quien los ejecuta.
No se evidenció, en la matriz de riesgos del proceso, la periodicidad para ejecución de los controles (diaria, quincenal, mensual, etc.). y en la redacción del control, no se observó cuál es el propósito, tampoco se establece cómo se realiza la actividad de control, además, no se indica qué pasa con las observaciones o desviaciones resultantes de ejecutar el control.
Se recomienda, realizar evaluación a la calificación del riesgo toda vez que no es coherente  a lo estipulado en la Guía para la Administración de los Riesgos de Gestión, Corrupción y Seguridad Digital y el Diseño de Controles en Entidades Públicas-Departamento Administrativo de la Función Pública – DAFP 2018, teniendo en cuenta lo establecido en el numeral 3.1.3 Análisis del impacto en riesgos de corrupción, donde indica que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t>
    </r>
  </si>
  <si>
    <r>
      <t xml:space="preserve">
Se reitera las recomendaciones relacionadas con 
Recomendaciones:
1. Revisar el control, de manera que su redacción contenga los elementos citados en la "Guía para la administración del riesgo y el diseño de controles en entidades públicas" del Departamento Administrativo de la Función Público - DAFP: debe incluir responsable, frecuencia de ejecución, propósito del control, cómo se ejecuta, qué pasa cuando se presentan desviaciones después de ejecutarlo y qué evidencias quedarán que demuestren su ejecución (registros). Así mismo, para eliminar la ambigüedad en las actividades (elaborar o solicitar la elaboración de la Matriz).
2. Verificar el tipo de control (cualidad del control) para determinar si es preventivo o detectivo.
3, Realizar evaluación a la calificación del riesgo toda vez que no es coherente  a lo estipulado en la Guía para la Administración de los Riesgos de Gestión, Corrupción y Seguridad Digital y el Diseño de Controles en Entidades Públicas-Departamento Administrativo de la Función Pública – DAFP 2018, teniendo en cuenta lo establecido en el numeral 3.1.3 Análisis del impacto en riesgos de corrupción, donde indica que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Se observó que el proceso registró un nuevo control  relacionado con el </t>
    </r>
    <r>
      <rPr>
        <i/>
        <sz val="8"/>
        <color rgb="FF000000"/>
        <rFont val="Arial"/>
        <family val="2"/>
      </rPr>
      <t xml:space="preserve">"Cargue en el Sistema Valoricemos de los respectivos soportes de los conceptos técnicos que se generen para cada uno de los Acuerdos de Valorización". Sin embargo se presentó las mismas debilidades en el diseño de controles descritas anterormente.
</t>
    </r>
    <r>
      <rPr>
        <sz val="8"/>
        <color rgb="FF000000"/>
        <rFont val="Arial"/>
        <family val="2"/>
      </rPr>
      <t xml:space="preserve">
</t>
    </r>
  </si>
  <si>
    <t>Acuerdos entre propietarios y el profesional que realice  las liquidaciones de cartera</t>
  </si>
  <si>
    <t>C.VF.06</t>
  </si>
  <si>
    <t xml:space="preserve">Manipular o excluir la informacion de los intereses, afectando la liquidación, con el ánimo de beneficiar a  un tercero </t>
  </si>
  <si>
    <t>Menor recaudo por parte del IDU</t>
  </si>
  <si>
    <t>El sistema solo permite las modificaciones de los predios a los perfiles autorizados
Luego de terminar el proceso de liquidación de cartera, se realiza un control de calidad por parte de otra persona diferente a quién la realiza</t>
  </si>
  <si>
    <t xml:space="preserve">
Se están haciendo revisiones periódicas al riesgo, para evitar que se materialice. </t>
  </si>
  <si>
    <t>Registro en el sistema de  Valoricemos, forma IAJU Documento 300 de liquidación.
Guía del Calculo de la deuda</t>
  </si>
  <si>
    <t>1-STOP informa a la DTAV y a la STRT para revisar los intereses y realizar los ajuestes necesarios con el fin de garantizar la integridad de la información.
2. En caso de haberse enviado los archivos planos a la empresa de impresión y distribución, STOP deberá informarles para la modificación correspondiente.</t>
  </si>
  <si>
    <t>Número predios liquidados con estado de cuenta no actualizado en el período /Total de predios liquidados en el período</t>
  </si>
  <si>
    <t>(0/69.490)/=0</t>
  </si>
  <si>
    <t>Durante los meses de Mayo, Junio, Julio y Agosto de 2019, se generó de manera masiva la liquidación y facturación para 69.490 predios en total,  previo los controles de calidad mensuales para finalmente generar la aprobación masiva de las cuentas de cobro, para los proyectos AC180-05, AC398-09 y AC523-13, para los siguientes escenarios que corresponden a predios que presentan deuda vigente por concepto de la contribución de valorización: pago por cuotas (predios al día), acuerdos de pago, planes de abono y predios en mora. Se evidenciaron 29 predios con inconsistencias, las cuales son objeto de ajuste por parte de la STOP y la STRT, con el fin de garantizar la integridad de la información.
Los ajustes más frecuentes que se presentan son: inconsistencia  en el cálculo de los intereses (mora o financiación), ajustes a la centena, inconsistencia en la fecha de vencimiento y variación al  consolidar el saldo, así como alteración en variables de facturación.
Con el fin de detectar las inconsistencias se genera reporte en archivos planos que genera el sistema VALORICEMOS los cuales se exportan a Excel, en donde se muestran las variables de facturación, las cuales se validan de acuerdo a los meses en mora, cuentas de cobro procesadas y etapa de cobro, entre otras. Después de adelantar todo el proceso, se evidencia que no se materializó el riesgo de corrupción.</t>
  </si>
  <si>
    <t>Indique los ajustes realizados en:
Causas:  Se mantienen iguales
Riesgo: Se modifica la redacción, pero continúa el mismo riesgo
Consecuencias: Se mantienen iguales
Controles: Se complementaron
Acciones: Siguen las mismas
Indicador: Se realiza un ajuste</t>
  </si>
  <si>
    <r>
      <t>Según lo indicado por el proceso</t>
    </r>
    <r>
      <rPr>
        <i/>
        <sz val="8"/>
        <color rgb="FF000000"/>
        <rFont val="Arial"/>
        <family val="2"/>
      </rPr>
      <t xml:space="preserve"> "Durante los meses de Enero, Febrero, Marzo y Abril de 2019, se generó de manera masiva la liquidación y facturación para 75.704 predios en total,  previo los controles de calidad mensuales para finalmente generar la aprobación masiva de las cuentas de cobro, para los proyectos AC180-05, AC398-09 y AC523-13, para los siguientes escenarios que corresponden a predios que presentan deuda vigente por concepto de la contribución de valorización: pago por cuotas (predios al dia), acuerdos de pago, planes de abono y predios en mora. Se evidenciaron 16 predios con inconsistencias, las cuales son objeto de ajuste por parte de la STOP y la STRT, con el fin de garantizar la integridad de la información.
Los ajustes más frecuentes que se presentan son: inconsistencia  en el cálculo de los intereses (mora o financiación), ajustes a la centena, inconsistencia en la fecha de vencimiento y variación al  consolidar el saldo, así como alteración en variables de facturación.
Con el fin de detectar las inconsistencias se genera reporte en archivos planos que genera el sistema VALORICEMOS los cuales se exportan a Excel, en donde se muestran las variables de facturación, las cuales se validan de acuerdo a los meses en mora, cuentas de cobro procesadas y etapa de cobro, entre otras. Después de adelantar todo el proceso, se evidencia que no se materializó el riesgo de corrupción."
</t>
    </r>
    <r>
      <rPr>
        <b/>
        <i/>
        <sz val="8"/>
        <color rgb="FF000000"/>
        <rFont val="Arial"/>
        <family val="2"/>
      </rPr>
      <t xml:space="preserve">Conclusión: 
</t>
    </r>
    <r>
      <rPr>
        <i/>
        <sz val="8"/>
        <color rgb="FF000000"/>
        <rFont val="Arial"/>
        <family val="2"/>
      </rPr>
      <t xml:space="preserve">En la matriz de riesgos del proceso se observó que los responsables de llevar a cabo la ejecución de los controles están identificados como STOP. Sin embargo, estos no corresponden a cargos o perfiles de personas responsables de ejecutar los controles, es decir, no se identifica qué cargo o rol específico ejecuta cada control. Es importante aclarar que el responsable de ejecutar los controles es, de acuerdo con lo indicado en la Guía para la Administración del Riesgo y el Diseño de Controles en Entidades Públicas - Riesgos de Gestión, Corrupción y Seguridad Digital, versión 4, del Departamento Administrativo de la Función Pública, una persona con la autoridad, competencia y conocimientos pertinentes para hacerlo, de acuerdo con el objetivo y alcance del proceso, por lo cual se recomienda que se revisen los responsables y se registren en la matriz, para cada uno de los controles, los roles, perfiles y/o cargos de quien los ejecuta.
No se evidenció, en la matriz de riesgos del proceso, la periodicidad para ejecución de los controles (diaria, quincenal, mensual, etc.). y en la redacción del control, no se observó cuál es el propósito, tampoco se establece cómo se realiza la actividad de control, además, no se indica qué pasa con las observaciones o desviaciones resultantes de ejecutar el control.
Se recomienda, realizar evaluación a la calificación del riesgo toda vez que no es coherente  a lo estipulado en la Guía para la Administración de los Riesgos de Gestión, Corrupción y Seguridad Digital y el Diseño de Controles en Entidades Públicas-Departamento Administrativo de la Función Pública – DAFP 2018, teniendo en cuenta lo establecido en el numeral 3.1.3 Análisis del impacto en riesgos de corrupción, donde indica que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t>
    </r>
  </si>
  <si>
    <r>
      <t xml:space="preserve">Se reitera las recomendaciones relacionadas con 
Recomendaciones:
1. Revisar el control, de manera que su redacción contenga los elementos citados en la "Guía para la administración del riesgo y el diseño de controles en entidades públicas" del Departamento Administrativo de la Función Público - DAFP: debe incluir responsable, frecuencia de ejecución, propósito del control, cómo se ejecuta, qué pasa cuando se presentan desviaciones después de ejecutarlo y qué evidencias quedarán que demuestren su ejecución (registros). Así mismo, para eliminar la ambigüedad en las actividades (elaborar o solicitar la elaboración de la Matriz).
2. Verificar el tipo de control (cualidad del control) para determinar si es preventivo o detectivo.
3, Realizar evaluación a la calificación del riesgo toda vez que no es coherente  a lo estipulado en la Guía para la Administración de los Riesgos de Gestión, Corrupción y Seguridad Digital y el Diseño de Controles en Entidades Públicas-Departamento Administrativo de la Función Pública – DAFP 2018, teniendo en cuenta lo establecido en el numeral 3.1.3 Análisis del impacto en riesgos de corrupción, donde indica que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Se observó que el proceso registró un nuevo control  relacionado con el </t>
    </r>
    <r>
      <rPr>
        <i/>
        <sz val="8"/>
        <color rgb="FF000000"/>
        <rFont val="Arial"/>
        <family val="2"/>
      </rPr>
      <t>"Luego de terminar el proceso de liquidación de cartera, se realiza un control de calidad por parte de otra persona diferente a quién la realiza</t>
    </r>
    <r>
      <rPr>
        <sz val="8"/>
        <color rgb="FF000000"/>
        <rFont val="Arial"/>
        <family val="2"/>
      </rPr>
      <t xml:space="preserve">". Sin embargo se presentó las mismas debilidades en el diseño de controles descritas anterormente.
</t>
    </r>
  </si>
  <si>
    <t xml:space="preserve"> Proyectar oficios con solicitud de levantamiento de medidas sin estar cancelada la contribución. Acuerdos entre funcionarios y contribuyentes</t>
  </si>
  <si>
    <t>C.VF.07</t>
  </si>
  <si>
    <t>Afectación en la tradición de inmuebles sin que la contribución de valorización haya sido cancelada por el interesado, para favorecer a terceros</t>
  </si>
  <si>
    <t>Se genera detrimento patrimonial y acciones de repetición en contra del IDU</t>
  </si>
  <si>
    <t>Verificar que en el certificado de tradición y libertad  conste una medida de gravamen vigente y que el estado de cuenta de la contribución este al día, para solicitar el levantamiento de la misma en la Oficina de Registro de Instrumentos Públicos que corresponda</t>
  </si>
  <si>
    <t>Previa verificación del estado de cuenta del inmueble, se proyectará un oficio con la solicitud de levantamiento del gravamen de valorización para ser remitido a la Oficina de Registro de Instrumentos Públicos que corresponda</t>
  </si>
  <si>
    <t>Registro en el sistema de correspondecia Orfeo y en el aplicativo Valoricemos.</t>
  </si>
  <si>
    <t>STJEF</t>
  </si>
  <si>
    <t>1. Informar a la Superintendencia de Notariado y Registro para que se cancele la notación del levantamiento de las medidas administrativas o cautelares.
2. Se debe informar el evento para investigación disciplinaria</t>
  </si>
  <si>
    <t>Numero de oficios con errores en la solicitud de levantamiento de gravamen / Numero de oficios revisado con solicitud de levantamiento de gravamen.</t>
  </si>
  <si>
    <t>0/84</t>
  </si>
  <si>
    <t>Para los meses de Mayo, Junio,  Julio y Agosto se generaron 136 oficios de levantamiento de gravamen que involucran a  1.864 predios, a los cuales se les realizó la respectiva revisión y verificación de los certificados de tradición y libertad y el estado de cuenta en el sistema Valoricemos, no encontrando errores en dichos oficios.</t>
  </si>
  <si>
    <t>Observaciones ó cambios presentados en:
Causas:  Se mantienen iguales.
Riesgo: Se mantienen iguales.
Consecuencias: Se mantienen iguales.
Controles: Se mantienen iguales.
Acciones: Siguen las mismas.
Indicador: Se realiza un ajuste.
Otros:</t>
  </si>
  <si>
    <r>
      <t>Según lo indicado por el proceso</t>
    </r>
    <r>
      <rPr>
        <i/>
        <sz val="8"/>
        <color rgb="FF000000"/>
        <rFont val="Arial"/>
        <family val="2"/>
      </rPr>
      <t xml:space="preserve"> "Para los meses de Enero, Febrero. Marzo y Abril se generaron 84 oficios de levantamiento de gravamen que involucran a  1.794 predios, a los cuales se les realizó la respectiva revisión y verificación de los certificados de tradición y libertad y el estado de cuenta en el sistema Valoricemos, no encontrando errores en dichos oficios."
</t>
    </r>
    <r>
      <rPr>
        <b/>
        <i/>
        <sz val="8"/>
        <color rgb="FF000000"/>
        <rFont val="Arial"/>
        <family val="2"/>
      </rPr>
      <t xml:space="preserve">Conclusión: 
</t>
    </r>
    <r>
      <rPr>
        <i/>
        <sz val="8"/>
        <color rgb="FF000000"/>
        <rFont val="Arial"/>
        <family val="2"/>
      </rPr>
      <t xml:space="preserve">En la matriz de riesgos del proceso se observó que los responsables de llevar a cabo la ejecución de los controles están identificados como STJEF. Sin embargo, estos no corresponden a cargos o perfiles de personas responsables de ejecutar los controles, es decir, no se identifica qué cargo o rol específico ejecuta cada control. Es importante aclarar que el responsable de ejecutar los controles es, de acuerdo con lo indicado en la Guía para la Administración del Riesgo y el Diseño de Controles en Entidades Públicas - Riesgos de Gestión, Corrupción y Seguridad Digital, versión 4, del Departamento Administrativo de la Función Pública, una persona con la autoridad, competencia y conocimientos pertinentes para hacerlo, de acuerdo con el objetivo y alcance del proceso, por lo cual se recomienda que se revisen los responsables y se registren en la matriz, para cada uno de los controles, los roles, perfiles y/o cargos de quien los ejecuta.
No se evidenció, en la matriz de riesgos del proceso, la periodicidad para ejecución de los controles (diaria, quincenal, mensual, etc.). y en la redacción del control, no se observó cuál es el propósito, tampoco se establece cómo se realiza la actividad de control, además, no se indica qué pasa con las observaciones o desviaciones resultantes de ejecutar el control.
Se recomienda, realizar evaluación a la calificación del riesgo toda vez que no es coherente  a lo estipulado en la Guía para la Administración de los Riesgos de Gestión, Corrupción y Seguridad Digital y el Diseño de Controles en Entidades Públicas-Departamento Administrativo de la Función Pública – DAFP 2018, teniendo en cuenta lo establecido en el numeral 3.1.3 Análisis del impacto en riesgos de corrupción, donde indica que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t>
    </r>
  </si>
  <si>
    <t xml:space="preserve">Se reitera las recomendaciones relacionadas con 
Recomendaciones:
1. Revisar el control, de manera que su redacción contenga los elementos citados en la "Guía para la administración del riesgo y el diseño de controles en entidades públicas" del Departamento Administrativo de la Función Público - DAFP: debe incluir responsable, frecuencia de ejecución, propósito del control, cómo se ejecuta, qué pasa cuando se presentan desviaciones después de ejecutarlo y qué evidencias quedarán que demuestren su ejecución (registros). Así mismo, para eliminar la ambigüedad en las actividades (elaborar o solicitar la elaboración de la Matriz).
2. Verificar el tipo de control (cualidad del control) para determinar si es preventivo o detectivo.
3, Realizar evaluación a la calificación del riesgo toda vez que no es coherente  a lo estipulado en la Guía para la Administración de los Riesgos de Gestión, Corrupción y Seguridad Digital y el Diseño de Controles en Entidades Públicas-Departamento Administrativo de la Función Pública – DAFP 2018, teniendo en cuenta lo establecido en el numeral 3.1.3 Análisis del impacto en riesgos de corrupción, donde indica que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t>
  </si>
  <si>
    <t>Proyectar actos administrativos con información errada. Acuerdos entre funcionarios y contribuyentes</t>
  </si>
  <si>
    <t>C.VF.08</t>
  </si>
  <si>
    <t>Omitir o extralimitarse en la elaboración y aprobación de  un acto adminsitrativo con contenido no congruente con la normatividad con el ánimo de favorecer a un particular</t>
  </si>
  <si>
    <t xml:space="preserve">Generación de la resolución a través de Valoricemos que se encuentra en interfaz con Orfeo. 
El revisor realiza el control de calidad de los actos administrativos proyectados por el abogado y lo asigna, a través de la plataforma Orfeo a la SGJ.
</t>
  </si>
  <si>
    <t>Constatar que tanto la infomación jurídica como la perteneciente a los atributos prediales corresponda a los que se encuentran en el sistema de información Valoricemos.</t>
  </si>
  <si>
    <t xml:space="preserve">Lista de chequeo de los Actos Administrativos revisados y su  físico
</t>
  </si>
  <si>
    <t>1. Informar a la SGJ de la inconsistencia encontrada y se envía el proyecto de acto administrativo corregido.
2. Se debe informar el evento para investigación disciplinaria.</t>
  </si>
  <si>
    <t>Devolución de proyecto de actos administrativos con información no congruente con la normatividad x 100/Total de Actos proyectados.</t>
  </si>
  <si>
    <t>0/286</t>
  </si>
  <si>
    <t>Se realizó la revisión de los actos administrativos remitidos para firma de la Subdirectora General Jurídica, durante los meses de Mayo, Junio,  Julio y Agosto, se verificó que efectivamente cada uno de los 466 proyectos de acto administrativo enviados por la STJEF, contó con el control de calidad correspondiente, el cual fue avalado, con  el VoBo de cada uno de los intervinientes, no se encontró devoluciones en lo que respecta a incongruencia con la normatividad aplicable.</t>
  </si>
  <si>
    <r>
      <t xml:space="preserve">Según lo indicado por el proceso </t>
    </r>
    <r>
      <rPr>
        <i/>
        <sz val="8"/>
        <color rgb="FF000000"/>
        <rFont val="Arial"/>
        <family val="2"/>
      </rPr>
      <t xml:space="preserve">"Se realizó la revisión de los actos administrativos remitidos para firma de la Subdirectora General Jurídica, durante los meses de enero, febrero. marzo y abril, se verificó que efectivamente cada uno de los 286 proyectos de acto administrativo enviados por la STJEF, contó con el control de calidad correspondiente, el cual fue avalado, con  el VoBo de cada uno de los intervinientes, no se encontró devoluciones en lo que respecta a incongruencia con la normatividad aplicable."
</t>
    </r>
    <r>
      <rPr>
        <b/>
        <i/>
        <sz val="8"/>
        <color rgb="FF000000"/>
        <rFont val="Arial"/>
        <family val="2"/>
      </rPr>
      <t xml:space="preserve">Conclusión: 
</t>
    </r>
    <r>
      <rPr>
        <i/>
        <sz val="8"/>
        <color rgb="FF000000"/>
        <rFont val="Arial"/>
        <family val="2"/>
      </rPr>
      <t xml:space="preserve">En la matriz de riesgos del proceso se observó que los responsables de llevar a cabo la ejecución de los controles están identificados como STJEF. Sin embargo, estos no corresponden a cargos o perfiles de personas responsables de ejecutar los controles, es decir, no se identifica qué cargo o rol específico ejecuta cada control. Es importante aclarar que el responsable de ejecutar los controles es, de acuerdo con lo indicado en la Guía para la Administración del Riesgo y el Diseño de Controles en Entidades Públicas - Riesgos de Gestión, Corrupción y Seguridad Digital, versión 4, del Departamento Administrativo de la Función Pública, una persona con la autoridad, competencia y conocimientos pertinentes para hacerlo, de acuerdo con el objetivo y alcance del proceso, por lo cual se recomienda que se revisen los responsables y se registren en la matriz, para cada uno de los controles, los roles, perfiles y/o cargos de quien los ejecuta.
No se evidenció, en la matriz de riesgos del proceso, la periodicidad para ejecución de los controles (diaria, quincenal, mensual, etc.). y en la redacción del control, no se observó cuál es el propósito, tampoco se establece cómo se realiza la actividad de control, además, no se indica qué pasa con las observaciones o desviaciones resultantes de ejecutar el control.
Se recomienda, realizar evaluación a la calificación del riesgo toda vez que no es coherente  a lo estipulado en la Guía para la Administración de los Riesgos de Gestión, Corrupción y Seguridad Digital y el Diseño de Controles en Entidades Públicas-Departamento Administrativo de la Función Pública – DAFP 2018, teniendo en cuenta lo establecido en el numeral 3.1.3 Análisis del impacto en riesgos de corrupción, donde indica que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t>
    </r>
  </si>
  <si>
    <t xml:space="preserve">Se reitera las recomendaciones relacionadas con 
Recomendaciones:
1. Revisar el control, de manera que su redacción contenga los elementos citados en la "Guía para la administración del riesgo y el diseño de controles en entidades públicas" del Departamento Administrativo de la Función Público - DAFP: debe incluir responsable, frecuencia de ejecución, propósito del control, cómo se ejecuta, qué pasa cuando se presentan desviaciones después de ejecutarlo y qué evidencias quedarán que demuestren su ejecución (registros). Así mismo, para eliminar la ambigüedad en las actividades (elaborar o solicitar la elaboración de la Matriz).
2. Verificar el tipo de control (cualidad del control) para determinar si es preventivo o detectivo.
</t>
  </si>
  <si>
    <t>Firmas de revisión por parte del líder del proceso y líder(es) Operativo(s):</t>
  </si>
  <si>
    <t>ÁREA</t>
  </si>
  <si>
    <t>NOMBRES</t>
  </si>
  <si>
    <t>CARGO</t>
  </si>
  <si>
    <t>FIRMA</t>
  </si>
  <si>
    <t>SGGC</t>
  </si>
  <si>
    <t>LIGIA STELLA RODRIGUEZ HERNANDEZ</t>
  </si>
  <si>
    <t xml:space="preserve">Subdirectora General de Gestion Corporativa </t>
  </si>
  <si>
    <t>HERNANDO ARENAS CASTRO</t>
  </si>
  <si>
    <t>Director Técnico de Apoyo a la Valorización</t>
  </si>
  <si>
    <t>JOSE ANTONIO VELANDIA CLAVIJO</t>
  </si>
  <si>
    <t xml:space="preserve">Subdirector Técnico de Operaciones </t>
  </si>
  <si>
    <t>CARLOS FRANCISCO RAMIREZ CARDENAS</t>
  </si>
  <si>
    <t xml:space="preserve">Subdirector Técnico Jurídico y de Ejecuciones Fiscales </t>
  </si>
  <si>
    <t>FECHA ACTUALIZACIÓN</t>
  </si>
  <si>
    <t>MATRIZ DE RIESGOS DE CORRUPCIÓN</t>
  </si>
  <si>
    <t>FO-PE-05</t>
  </si>
  <si>
    <t>PLANEACIÓN ESTRATÉGICA</t>
  </si>
  <si>
    <r>
      <rPr>
        <sz val="6"/>
        <color theme="1"/>
        <rFont val="Arial"/>
        <family val="2"/>
      </rPr>
      <t>Administrar los bienes muebles e inmuebles de la entidad y suministrar los recursos físicos de forma oportuna, adecuada y eficiente, asegurando el normal funcionamiento de los procesos y las áreas del instituto y la correspondiente satisfacción de las necesidades internas y</t>
    </r>
    <r>
      <rPr>
        <sz val="7"/>
        <color theme="1"/>
        <rFont val="Arial"/>
        <family val="2"/>
      </rPr>
      <t xml:space="preserve">
</t>
    </r>
    <r>
      <rPr>
        <sz val="6"/>
        <color theme="1"/>
        <rFont val="Arial"/>
        <family val="2"/>
      </rPr>
      <t>Desarrollar las competencias del talento humano, gestionando planes, programas y proyectos que contribuyan a mejorar su calidad de vida para el cumplimiento de la Misión, Visión y Objetivos Estratégicos bajo la normatividad vigente.</t>
    </r>
    <r>
      <rPr>
        <sz val="7"/>
        <color theme="1"/>
        <rFont val="Arial"/>
        <family val="2"/>
      </rPr>
      <t xml:space="preserve">
</t>
    </r>
  </si>
  <si>
    <t>VALORACIÓN DEL RIESGO</t>
  </si>
  <si>
    <t>MONITOREO Y REVISIÓN</t>
  </si>
  <si>
    <t>PERIODO DE MONITOREO</t>
  </si>
  <si>
    <t>ACCIONES DE MONITOREO</t>
  </si>
  <si>
    <t>INDICADOR</t>
  </si>
  <si>
    <t>AUDITOR ASIGNADO</t>
  </si>
  <si>
    <r>
      <t xml:space="preserve">SEGUIMIENTO REALIZADO POR LA OCI </t>
    </r>
    <r>
      <rPr>
        <sz val="8"/>
        <color theme="1"/>
        <rFont val="Arial"/>
        <family val="2"/>
      </rPr>
      <t>(dejar constancia en la redacción del seguimiento para cada control,  sobre la existencia del control, si se encuentra documentado, si se está implementando, si el riesgo se materializó y en caso tal, qué acciones se tomaron al respecto, derivado de lo observado en las entrevistas que se realicen, de los resultados de las auditorías, informes y seguimientos realizados durante 2018).</t>
    </r>
  </si>
  <si>
    <t>RECURSOS FÍSICOS</t>
  </si>
  <si>
    <t>1. Administración inadecuada del inventario (desactualización de la información, no identificación de activos, etc.) 
2. No cumplimiento de políticas y  procedimientos para entrega y recibo de elementos en el almacén y/o bodega.
3. Fraude por parte de funcionarios y/o proveedores en la recepción de elementos.</t>
  </si>
  <si>
    <t>C.RF.01</t>
  </si>
  <si>
    <t>ROBOS DE ACTIVOS FÍSICOS EN EL ALMACEN, O BODEGAS DEL IDU O EN USO DEL PERSONAL DEL IDU</t>
  </si>
  <si>
    <t>Pérdida de los bienes muebles de la Entidad
Detrimento patrimonial.
Afectación de los activos fijos.
Investigaciones disciplinarias y/o fiscales.</t>
  </si>
  <si>
    <t>Moderado</t>
  </si>
  <si>
    <t>Aplicar el procedimiento: Administración de inventario de bienes muebles PR-RF-103 
Aplicar el Manual: Manual de Administración de bienes muebles e inmuebles del IDU MGFR02</t>
  </si>
  <si>
    <t>Realización de inventario físico anual 
Realización de inventario mensual a Quince (15) funcionarios de planta y contratistas.
Aplicación y control de inventarios, a través del formato de paz y salvo del IDU al retiro de contratistas y funcionarios.
Realización mensual de informe de existencia en bodegas.
Realización de arqueos trimestrales de los bienes en bodega.</t>
  </si>
  <si>
    <t>Registro en el sistema STONE módulo inventarios
Revisión para validación y firma del formato de paz y salvo de la Entidad
Reporte de existencias del aplicativo Stone y planilla de arqueos en Bodega</t>
  </si>
  <si>
    <t>01 de Mayo - 30 de Agosto</t>
  </si>
  <si>
    <t>Indique los ajustes realizados en:
Causas: Se mantienen las causas identificadas
Riesgo: El riesgo no sufre ningún tipo de modificación y se evidencia que no se ha materializado
Consecuencias: Se mantienen las consecuencias identificadas
Controles: Se mantienen los mismos controles. 
Acciones asociadas: Se mantienen las mismas acciones</t>
  </si>
  <si>
    <t>Subdirectora Técnica de Recursos Físicos</t>
  </si>
  <si>
    <r>
      <t xml:space="preserve">Número de denuncias,  reclamos o informes por parte de entes de control, en donde se evidencie el robo de activos físicos en el almacén, o bodegas del IDU en el periodo a reportar  
</t>
    </r>
    <r>
      <rPr>
        <b/>
        <sz val="8"/>
        <rFont val="Arial"/>
        <family val="2"/>
      </rPr>
      <t>Resultado</t>
    </r>
    <r>
      <rPr>
        <b/>
        <sz val="8"/>
        <color indexed="8"/>
        <rFont val="Arial"/>
        <family val="2"/>
      </rPr>
      <t xml:space="preserve">: </t>
    </r>
    <r>
      <rPr>
        <sz val="8"/>
        <color indexed="8"/>
        <rFont val="Arial"/>
        <family val="2"/>
      </rPr>
      <t>Cero (0)</t>
    </r>
    <r>
      <rPr>
        <sz val="8"/>
        <rFont val="Arial"/>
        <family val="2"/>
      </rPr>
      <t xml:space="preserve">
</t>
    </r>
    <r>
      <rPr>
        <b/>
        <sz val="8"/>
        <rFont val="Arial"/>
        <family val="2"/>
      </rPr>
      <t xml:space="preserve">Análisis:  </t>
    </r>
    <r>
      <rPr>
        <sz val="8"/>
        <rFont val="Arial"/>
        <family val="2"/>
      </rPr>
      <t xml:space="preserve">
Durante el periodo reportado no se han presentado denuncias, reclamos o informes por parte de entes de control respecto a la materialización del riesgo</t>
    </r>
  </si>
  <si>
    <t>Fernando Garavito</t>
  </si>
  <si>
    <t xml:space="preserve">De acuerdo con el seguimiento realizado en mayo de 2019 por la OCI de la Directiva 003 y remitido a la Dirección Distrital de Asuntos Disciplinarioscon oficio 20191350408141 del 15/05/2019  se pudo establecer que durante este último cuatrimestre y con la información suministrada por la Subdirección Técnica de Recursos Físicos-STRF, con corte al 9/05/2019, no se presentaron situaciones relacionadas con hurtos de elementos de propiedad del IDU, en el periodo que se está monitoreando. </t>
  </si>
  <si>
    <r>
      <t>1. Existen dos controles asosciados a las tres causas identificadas para el riesgo.</t>
    </r>
    <r>
      <rPr>
        <b/>
        <sz val="8"/>
        <color theme="1"/>
        <rFont val="Arial"/>
        <family val="2"/>
      </rPr>
      <t xml:space="preserve">
</t>
    </r>
    <r>
      <rPr>
        <sz val="8"/>
        <color theme="1"/>
        <rFont val="Arial"/>
        <family val="2"/>
      </rPr>
      <t xml:space="preserve">2. Los controles están definidos como preventivos (según el "Manual de Administración del Riesgo", MG-PE-18, numeral "6.4.2 Nivel de Riesgo Residual", ya que los mismos se ejecutan antes de la ocurrencia del riesgo. 
3. Dentro de la redacción de los controles, no se diferencia las responsabilidades del personal a cargo de las diferentes actividades. 
4. No están definidos los responsables específicos (aparece la STRF). 
5. La STRF reportó a la OAP mediante memorando 20195260283363  que no se presentó la materialización del riesgo durante el segundo cuatrimestre de 2019. 
6. La frecuencia no se detalla dentro de la descripción de los controles.
De manera general se recomienda que la redacción contenga los elementos citados en la "Guía para la administración del riesgo y el diseño de controles en entidades públicas" del Departamento Administrativo de la Función Público - DAFP: la cual debe incluir responsable, frecuencia de ejecución, propósito del control, cómo se ejecuta y qué evidencias quedarán que demuestren su ejecución (registros). de igual forma se debe verificar que los responsables de la ejecución de los controles establecidos, se encuentren identificados para determinar quién lo ejecuta (rol y/o cargo). 
</t>
    </r>
  </si>
  <si>
    <t>1. Realización de pagos a terceros sin el cumplimiento de los requisitos establecidos para el manejo de la caja menor.
2. Compra de bienes y/o servicios no autorizados.</t>
  </si>
  <si>
    <t>C.RF.02</t>
  </si>
  <si>
    <t xml:space="preserve">PÉRDIDA DE RECURSOS FINANCIEROS DE LA CAJA MENOR DEL IDU
</t>
  </si>
  <si>
    <t>Investigaciones disciplinarias.
Sanciones de inhabilidades por parte de entes de control.</t>
  </si>
  <si>
    <r>
      <t xml:space="preserve">Aplicación del Manual de Manejo y Control de cajas menores de la Secretaria de Hacienda Distrital (Resolución No. DDC-000001 del 12 de mayo de 2009)
Aplicación del procedimiento Ejecución de compras PR-GAF-098
Registro de doble firmas para autorización de transacciones bancarias de la cuenta de caja menor.
</t>
    </r>
    <r>
      <rPr>
        <sz val="8"/>
        <rFont val="Arial"/>
        <family val="2"/>
      </rPr>
      <t>Aplicación  y verificación del correcto diligenciamiento y aprobación del formato SOLICITUD DE COMPRA DE BIENES Y SERVICIOS POR CAJA MENOR FO-RF-01</t>
    </r>
    <r>
      <rPr>
        <sz val="8"/>
        <color indexed="10"/>
        <rFont val="Arial"/>
        <family val="2"/>
      </rPr>
      <t xml:space="preserve">
</t>
    </r>
    <r>
      <rPr>
        <sz val="8"/>
        <color indexed="8"/>
        <rFont val="Arial"/>
        <family val="2"/>
      </rPr>
      <t xml:space="preserve">
Uso de la Guía de pago a terceros GU-GF-01</t>
    </r>
  </si>
  <si>
    <t xml:space="preserve">
Arqueos de autocontrol en el manejo de la caja menor
Arqueos de control por parte de la Oficina de Control Interno.</t>
  </si>
  <si>
    <t xml:space="preserve">Actas de arqueo
Saldos en Bancos
Reporte del aplicativo Stone
</t>
  </si>
  <si>
    <t>Indique los ajustes realizados en:
Causas: Se suprime la causa N° 3: "Pago a terceros que no cumplan con los requisitos para ser girados por caja menor" en razón a que la causa se encuentra contenida en la N° 1
Riesgo: El riesgo no sufre ningún tipo de modificación
Consecuencias: Se mantienen las consecuencias identificadas
Controles: Se mantienen los mismos controles.
Acciones asociadas: Se mantienen las mismas acciones</t>
  </si>
  <si>
    <t>Subdirector Técnico de Recursos Físicos</t>
  </si>
  <si>
    <r>
      <t xml:space="preserve">No. de diferencias por faltantes presentadas en el periodo (cuatrimestre).
</t>
    </r>
    <r>
      <rPr>
        <b/>
        <sz val="8"/>
        <rFont val="Arial"/>
        <family val="2"/>
      </rPr>
      <t>Resultado:</t>
    </r>
    <r>
      <rPr>
        <sz val="8"/>
        <rFont val="Arial"/>
        <family val="2"/>
      </rPr>
      <t xml:space="preserve"> Cero (0)
</t>
    </r>
    <r>
      <rPr>
        <b/>
        <sz val="8"/>
        <rFont val="Arial"/>
        <family val="2"/>
      </rPr>
      <t>Análisis</t>
    </r>
    <r>
      <rPr>
        <sz val="8"/>
        <rFont val="Arial"/>
        <family val="2"/>
      </rPr>
      <t>: 
En el periodo comprendido entre del 01/05/2018 a 31/08/2018 se realizó un (1) arqueo a la caja menor por parte de la ordenadora del gasto, como resultado se concluyó que no hubo faltante alguno.</t>
    </r>
  </si>
  <si>
    <t>De acuerdo con el seguimiento realizado, se observó adecuado diligenciamiento del formato FO-RF-01 Solicitud de Compra de Bienes y Servicios por Caja Menor V.3 y con autorización del Ordenador del Gasto y con el visto bueno de la no existencia del elemento o servicio solicitado, adicionalmente se realizó verificación aleatoria a través de STONE de los rubros pagados durante los meses de enero a abril de 2019  y se encontró que no se están superando los topes establecidos en la Resolución  0878 de 2019.
Adicionalmente en el periodo comprendido entre del 01/01/2019 a 30/04/2019 se realizó un (1) arqueo a la caja menor por parte de la ordenadora del gasto, como resultado se concluyó que no hubo faltante alguno.</t>
  </si>
  <si>
    <t xml:space="preserve">1. De acuerdo con la Matriz de Riesgos de Corrupción, existen cinco controles asosciados a las dos causas identificadas para el riesgo.
2. Los controles están definidos como preventivos (según el "Manual de Administración del Riesgo", MG-PE-18, numeral "6.4.2 Nivel de Riesgo Residual", ya que los mismos se ejecutan antes de la ocurrencia del riesgo. 
3. Dentro de la redacción de los controles, no se diferencian las responsabilidades del personal a cargo de las actividades con respecto a las diferentes funciones que se ejecutan en la tarea asociada a este riesgo. 
4. En la Matriz de Riesgos de Corrupción, no están definidos los responsables específicos de cada tarea (aparece la STRF). 
5. La STRF reportó a la OAP mediante memorando 20195260283363  que no se presentó la materialización del riesgo durante el segundo cuatrimestre de 2019. 
6. Tampoco aparece mencionada la frecuencia no se detalla dentro de la descripción de los controles en la Matriz de Riesgos de Corrupción de la STRF.
De manera general se recomienda que la redacción contenga los elementos citados en la "Guía para la administración del riesgo y el diseño de controles en entidades públicas" del Departamento Administrativo de la Función Público - DAFP: la cual debe incluir responsable, frecuencia de ejecución, propósito del control, cómo se ejecuta y qué evidencias quedarán que demuestren su ejecución (registros). de igual forma se debe verificar que los responsables de la ejecución de los controles establecidos, se encuentren identificados para determinar quién lo ejecuta (rol y/o cargo). </t>
  </si>
  <si>
    <t>1. Ausencia de protocolos para el acceso a la información de los videos e ingreso de personal.
2. Acuerdos entre funcionarios y personal de vigilancia para adulterar información de ingreso y videos de las cámaras del IDU.
3. Administración inadecuadas de los registros de ingreso y Backup de videos.</t>
  </si>
  <si>
    <t>C.RF.03</t>
  </si>
  <si>
    <t>MANIPULACIÓN DE LOS REGISTROS DE ACCESO A LA ENTIDAD O GRABACIONES DEL CCTV</t>
  </si>
  <si>
    <t>Perdida parcial o completa de los registros de acceso a la Entidad o grabaciones del CCTV.
Adulteración registros de acceso a la Entidad o grabaciones del CCTV.
Información no verídica o fidedigna.
Investigaciones disciplinarias y/o administrativas</t>
  </si>
  <si>
    <t>Aplicación del Manual de Seguridad Física (MG-GAF-003).
Supervisión y seguimiento al contrato de vigilancia y seguridad para las sedes administrativas de la Entidad.
Preservación como obligación del contratista del servicio de vigilancia, de los archivos, carpetas de ingreso y salida  de elementos  y visitantes, consignas, libros, cuadernos de minuta, grabaciones y demás documentos  relativos  a la ejecución del contrato, por un término no inferior a cinco (5) años, después de finalizado el contrato y los cuales estarán a disposición del IDU.</t>
  </si>
  <si>
    <t>Implementación del Manual de Seguridad Física (MG-GAF-003). 
Back Up de las grabaciones del circuito cerrado de televisión por parte de la empresa de vigilancia.
Back Up mensual con el registro de visitantes en las sedes IDU.
Back up de la información del software de control de acceso de la Entidad por parte de la STRT</t>
  </si>
  <si>
    <t>Informe mensual del la empresa de vigilancia, describiendo las gestiones realizadas con ocasión a la ejecución del contrato.
Informe de gestión mensual por parte del apoyo a la supervisión del contrato de vigilancia.
Socialización del Manual de Seguridad Física MG-GAF-003), a todo el dispositivo de vigilancia.  
Inclusión de clausula contractual en donde se establece la responsabilidad de  conservar los archivos, carpeta de ingreso y salida  de elementos  y visitantes, consignas, libros, cuadernos de| minuta, grabaciones y demás documentos  relativos  a la ejecución del contrato por un término no inferior a cinco (5) años, después de finalizado el contrato, los cuales estarán a disposición del IDU.</t>
  </si>
  <si>
    <t>Indique los ajustes realizados en:
Causas: Se mantienen las causas identificadas
Riesgo: Se mantiene la descripción. El riesgo no se materializó en  el período.
Consecuencias: Se incluyen nuevas consecuencias, y se me mejora la descripción de las existentes 
Controles: Se mantienen los mismos controles.
Acciones asociadas: Se mantienen las mismas acciones</t>
  </si>
  <si>
    <r>
      <t xml:space="preserve">Número de denuncias, quejas,  reclamos o informes por parte de entes de control, en donde se evidencie la manipulación de la información de ingreso de personal y de las cámaras de video.
</t>
    </r>
    <r>
      <rPr>
        <b/>
        <sz val="8"/>
        <rFont val="Arial"/>
        <family val="2"/>
      </rPr>
      <t>Resultado:</t>
    </r>
    <r>
      <rPr>
        <sz val="8"/>
        <rFont val="Arial"/>
        <family val="2"/>
      </rPr>
      <t xml:space="preserve"> Cero (0)
</t>
    </r>
    <r>
      <rPr>
        <b/>
        <sz val="8"/>
        <rFont val="Arial"/>
        <family val="2"/>
      </rPr>
      <t xml:space="preserve">Análisis: </t>
    </r>
    <r>
      <rPr>
        <sz val="8"/>
        <rFont val="Arial"/>
        <family val="2"/>
      </rPr>
      <t xml:space="preserve">
Durante el periodo reportado no se han presentado denuncias, reclamos o informes por parte de entes de control respecto a la manipulación de la información de ingreso de personal y de las cámaras de video con el fin de ocultar información</t>
    </r>
  </si>
  <si>
    <t xml:space="preserve">
 Durante el periodo reportado no se han presentado denuncias, reclamos o informes por parte de entes de control respecto a la manipulación de la información de ingreso de personal y de las cámaras de video con el fin de ocultar información; asi mismo se realizaron las siguientes actividades:
- Se está adelantando con ayuda de la empresa de Seguridad ANDISEG, campaña para el porte en un lugar visible del carné a las entradas de las distintas sedes del IDU.
-  Se evidenció que los visitantes son atendidos en la recepción de manera organizada y rápida por parte de los guardas de seguridad, y que los funcionarios responsables, realizan oportunamente el servicio solicitado por el visitante.
- Se observó que en las sedes del IDU, existen guardas de seguridad realizando rondas por los diferentes pisos del Instituto, guiando y atendiendo, de ser necesario, a los visitantes para que lleguen con el funcionario que debe prestar el servicio.
- Se observó que a los visitantes se les solicita un documento con foto para realizar el registro, tal y como se encuentra descrito en el Manual.
- Se verificó que el manual MG RF 03 Manual Seguridad y Vigilancia V.3, se encuentra publicado en la intranet del Instituto, lo cual facilita la aplicación del mismo. 
</t>
  </si>
  <si>
    <r>
      <t>1. Existen tres controles asosciados a las tres causas identificadas para el riesgo.</t>
    </r>
    <r>
      <rPr>
        <b/>
        <sz val="8"/>
        <color theme="1"/>
        <rFont val="Arial"/>
        <family val="2"/>
      </rPr>
      <t xml:space="preserve">
</t>
    </r>
    <r>
      <rPr>
        <sz val="8"/>
        <color theme="1"/>
        <rFont val="Arial"/>
        <family val="2"/>
      </rPr>
      <t xml:space="preserve">2.De acuerdo con lo revisado se observó que dos controles están definidos como preventivos (según el "Manual de Administración del Riesgo", MG-PE-18, numeral "6.4.2 Nivel de Riesgo Residual", ya que los mismos se ejecutan antes de la ocurrencia del riesgo y el tercero es  de caracter correctivo porque se aplica de manera posterior. 
3. Dentro de la redacción de los controles, no se diferencia las responsabilidades del personal a cargo de las diferentes actividades. 
4. No están definidos los responsables específicos (aparece la STRF). 
5. La STRF reportó a la OAP mediante memorando 20195260283363  que no se presentó la materialización del riesgo durante el segundo cuatrimestre de 2019. 
6. La frecuencia no se detalla dentro de la descripción de los controles.
De manera general se recomienda que la redacción contenga los elementos citados en la "Guía para la administración del riesgo y el diseño de controles en entidades públicas" del Departamento Administrativo de la Función Público - DAFP: la cual debe incluir responsable, frecuencia de ejecución, propósito del control, cómo se ejecuta y qué evidencias quedarán que demuestren su ejecución (registros). de igual forma se debe verificar que los responsables de la ejecución de los controles establecidos, se encuentren identificados para determinar quién lo ejecuta (rol y/o cargo). 
</t>
    </r>
  </si>
  <si>
    <t>1. Trámite ineficiente a reclamaciones por parte del IDU, ante las compañías de seguros, por acuerdo en beneficio de un tercero.</t>
  </si>
  <si>
    <t>C.RF.04</t>
  </si>
  <si>
    <t>MANEJO INADECUADO DE RECLAMACIONES ANTE LAS ASEGURADORAS, CON EL FIN DE BENEFICIAR A UN TERCERO.
(Se materializa con reclamaciones no efectivas, o menor valor pagado por parte de la aseguradora ante una reclamación)</t>
  </si>
  <si>
    <t xml:space="preserve">Imposibilidad de recuperar los bienes muebles o inmuebles siniestrados
Detrimento patrimonial 
Afectación de los activos fijos </t>
  </si>
  <si>
    <t>Verificación y seguimiento de la presentación de reclamaciones ante el corredor de seguros dentro del tiempo regular. (60 días) 
Exigencia de la presentación del informe de seguimiento del programa de seguros de la Entidad.</t>
  </si>
  <si>
    <t xml:space="preserve">Seguimiento a la ejecución del contrato de intermediación de corredores de seguros.
Informes de Ejecución generados por el profesional que apoya la supervisión del contrato </t>
  </si>
  <si>
    <t>Comunicaciones oficiales dirigidas a los corredores de seguros y a la compañía aseguradora.</t>
  </si>
  <si>
    <t>Indique los ajustes realizados en:
Causas: Se mantienen las causas identificadas
Riesgo: Se mejora la descripción y redacción del riesgo.
Consecuencias: Se mantienen las consecuencias identificadas
Controles: Se suprimen las acciones relacionadas con el diseño del PESV, por no tener mayor relación con el riesgo descrito.
Acciones asociadas: Se mantienen las mismas acciones</t>
  </si>
  <si>
    <r>
      <t xml:space="preserve">Número de denuncias, quejas,  reclamos o informes por parte de entes de control, en donde se notifique el manejo inadecuado de reclamaciones ante corredores de seguros para beneficiar un tercero.
</t>
    </r>
    <r>
      <rPr>
        <b/>
        <sz val="8"/>
        <rFont val="Arial"/>
        <family val="2"/>
      </rPr>
      <t>Resultado:</t>
    </r>
    <r>
      <rPr>
        <sz val="8"/>
        <rFont val="Arial"/>
        <family val="2"/>
      </rPr>
      <t xml:space="preserve"> Cero (0)
</t>
    </r>
    <r>
      <rPr>
        <b/>
        <sz val="8"/>
        <rFont val="Arial"/>
        <family val="2"/>
      </rPr>
      <t xml:space="preserve">Análisis: </t>
    </r>
    <r>
      <rPr>
        <sz val="8"/>
        <rFont val="Arial"/>
        <family val="2"/>
      </rPr>
      <t xml:space="preserve">
En la actualidad y durante lo corrido de la actual vigencia no se tiene conocimiento de denuncias, quejas, reclamos o informes por parte de entes de control, en donde se notifique el manejo inadecuado de reclamaciones ante corredores de seguros para beneficiar un tercero.</t>
    </r>
  </si>
  <si>
    <t xml:space="preserve">De acuerdo con el seguimiento realizado para el periodo enero a abril de 2019 se evidencio lo siguiente:
-Se pudo establecer que se realiza una reunión bimestral de seguimiento a los siniestros y se realiza un acta de reunión donde se explican y desarrollan los siniestros presentados en el periodo.
- Se realiza seguimiento con el corredor de seguros de manera continua para obtener una respuesta mediante los comités de siniestros con el fin de recibir respuesta lo más pronto posible. Esta información fue verificada de acuerdo con los memorandos que se elaboran cada vez que se presenta un siniestro, al cual se le da respuesta al día siguiente después de solicitado. </t>
  </si>
  <si>
    <r>
      <t>1. Existen dos controles asosciados a la única causa identificada para el riesgo.</t>
    </r>
    <r>
      <rPr>
        <b/>
        <sz val="8"/>
        <color theme="1"/>
        <rFont val="Arial"/>
        <family val="2"/>
      </rPr>
      <t xml:space="preserve">
</t>
    </r>
    <r>
      <rPr>
        <sz val="8"/>
        <color theme="1"/>
        <rFont val="Arial"/>
        <family val="2"/>
      </rPr>
      <t xml:space="preserve">2.De acuerdo con lo revisado se observó que el control está definido como preventivo (según el "Manual de Administración del Riesgo", MG-PE-18, numeral "6.4.2 Nivel de Riesgo Residual", ya que se ejecuta antes de la ocurrencia del riesgo. 
3. Dentro de la redacción de los controles, no se diferencia las responsabilidades del personal a cargo de las diferentes actividades. 
4. No están definidos los responsables específicos (aparece la STRF). 
5. La STRF reportó a la OAP mediante memorando 20195260283363  que no se presentó la materialización del riesgo durante el segundo cuatrimestre de 2019. 
6. La frecuencia no se detalla dentro de la descripción de los controles.
De manera general se recomienda que la redacción contenga los elementos citados en la "Guía para la administración del riesgo y el diseño de controles en entidades públicas" del Departamento Administrativo de la Función Público - DAFP: la cual debe incluir responsable, frecuencia de ejecución, propósito del control, cómo se ejecuta y qué evidencias quedarán que demuestren su ejecución (registros). de igual forma se debe verificar que los responsables de la ejecución de los controles establecidos, se encuentren identificados para determinar quién lo ejecuta (rol y/o cargo). 
</t>
    </r>
  </si>
  <si>
    <t xml:space="preserve">1. Ausencia de controles o inadecuada supervisión al contrato de suministro de combustible.
2. Acuerdos entre el personal operativo con el fin de suministrar cantidades de combustible o respuestas distintos a los reportadas. </t>
  </si>
  <si>
    <t>C.RF.05</t>
  </si>
  <si>
    <t>ROBO CONTINUADO DE COMBUSTIBLE O REPUESTOS DE VEHÍCULOS</t>
  </si>
  <si>
    <t>Detrimento en el patrimonio público</t>
  </si>
  <si>
    <t>Control del soporte físico del suministro de gasolina el cual es generado automáticamente por la máquina que expende el combustible.
Instalación de Chip de control en el vehículo y no puede ser suministrado en ningún carro diferente al de la Entidad.
Control en la plataforma de la empresa que suministra combustible.
Control del soporte del suministro de repuestos y verificación física de los elementos instalados.</t>
  </si>
  <si>
    <t>Seguimiento del presupuesto del contrato contra los comprobantes de suministro de combustible.
Reportes mensuales por parte del contratista, donde se detalla el suministro de combustible (Kilometraje, cantidad y fecha) para cada vehículo. 
Seguimiento a los diagnósticos técnicos emitidos por el conductor mecánico de la Entidad, y las ordenes de servicio del contratista de mantenimiento de vehículos.</t>
  </si>
  <si>
    <t>Informe de gestión mensual por parte de los apoyos a la supervisión del contrato.
Cuadro consolidado mensual de consumos para control de estadísticas por vehículo.</t>
  </si>
  <si>
    <t>Indique los ajustes realizados en:
Causas: Se actualiza la redacción de las causas descritas.
Riesgo: El riesgo no sufre ningún tipo de modificación
Consecuencias: Se mantienen las consecuencias identificadas
Controles: Se incluye nuevos controles respecto del soporte del suministro de repuestos.
Acciones asociadas: Se modifica la periodicidad de los reportes de consumo, de quincenal a mensual. Se incluye un nuevo control referente al seguimiento de los diagnósticos técnicos y ordenes de servicio.</t>
  </si>
  <si>
    <r>
      <t xml:space="preserve">Número de denuncias, quejas,  reclamos o informes por parte de entes de control, en donde se notifique el robo continuado de combustible o repuestos de vehículos.
</t>
    </r>
    <r>
      <rPr>
        <b/>
        <sz val="8"/>
        <rFont val="Arial"/>
        <family val="2"/>
      </rPr>
      <t>Resultado:</t>
    </r>
    <r>
      <rPr>
        <sz val="8"/>
        <rFont val="Arial"/>
        <family val="2"/>
      </rPr>
      <t xml:space="preserve"> Cero (0)
</t>
    </r>
    <r>
      <rPr>
        <b/>
        <sz val="8"/>
        <rFont val="Arial"/>
        <family val="2"/>
      </rPr>
      <t>Análisis:</t>
    </r>
    <r>
      <rPr>
        <sz val="8"/>
        <rFont val="Arial"/>
        <family val="2"/>
      </rPr>
      <t xml:space="preserve">
En la actualidad y durante lo corrido de la actual vigencia no se tiene conocimiento de denuncias, quejas,  reclamos o informes por parte de entes de control, en donde se notifique el robo continuado de combustible o repuestos de vehículos</t>
    </r>
  </si>
  <si>
    <t xml:space="preserve">De acuerdo con el primer seguimiento a los gastos de austeridad de 2019, comunidado mediante memorando 20191350097343 del 30-04-2019, se observó que una vez revisado el procedimiento que actualmente se adelanta a través de la supervisión de apoyo del Instituto, se pudo verificar que los consumos de combustible se van registrando a medida que son solicitados y/o verificados por el IDU; éstos se encuentran en poder de los conductores desde el momento que son abastecidos los vehículos autorizados; los consumos son controlados y tiene topes máximos, de acuerdo con las estadísticas establecidas por la Subdirección Técnica de Recurso Físicos – STRF. Los vehículos son abastecidos de combustible en las estaciones autorizadas por el IDU distribuidas por la ciudad.  El supervisor de apoyo del contrato, diligencia los respectivos consumos que se van realizando a cada vehículo.En el Formato FO-RF-011 aparecen los registros correspondientes al funcionario asignado por la SRTF, como responsable de diagnosticar los vehículos que requieren algún tipo de reparación y/o ajustes, así como el Vo. Bo del Subdirector Técnico de Recursos Físicos, quien es la persona que autorizaría las órdenes de servicios respectivas. 
 </t>
  </si>
  <si>
    <t xml:space="preserve">1.Revisada  la matriz de riesgo de la STRF se pudo establecer que existen cuatro controles asociado a las 2 causas identificadas como riesgo. 
2.Los cuatro controles están definidos de la siguiente manera: dos preventivos y dos detectivos, ya que se aplican en momentos diferentes para detectar las posibles ocurrencias de eventualidades (según el "Manual de Administración del Riesgo", MG-PE-18, numeral "6.4.2 Nivel de Riesgo Residual".
3. Dentro de la redacción de los controles, no se diferencian las responsabilidades del personal a cargo de las actividades.
4. No están definidos los responsables específicos de cada actividad (aparece la STRF). 
5. La STRF reportó a la OAP mediante memorando 20195260283363  que no se presentó la materialización del riesgo durante el segundo cuatrimestre de 2019. 
6. La frecuencia no se detalla dentro de la descripción de los controles.
De manera general se recomienda que la redacción contenga los elementos citados en la "Guía para la administración del riesgo y el diseño de controles en entidades públicas" del Departamento Administrativo de la Función Público - DAFP: la cual debe incluir responsable, frecuencia de ejecución, propósito del control, cómo se ejecuta y qué evidencias quedarán que demuestren su ejecución (registros). de igual forma se debe verificar que los responsables de la ejecución de los controles establecidos, se encuentren identificados para determinar quién lo ejecuta (rol y/o cargo). 
</t>
  </si>
  <si>
    <t>1. Deficiente calidad en los estudios y documentos previos.
2. Favorecimiento de los contratistas mediante la elaboración de  documentos precontractuales direccionados.</t>
  </si>
  <si>
    <t>C.RF.06</t>
  </si>
  <si>
    <t>MANEJO INADECUADO DE LA INFORMACIÓN REQUERIDA PARA LA REALIZACIÓN DE PROCESOS CONTRACTUALES</t>
  </si>
  <si>
    <t>Contratación indebida
Pérdida de imagen institucional
Afectación en la prestación del servicio
Favorecimiento  a terceros</t>
  </si>
  <si>
    <t>Aplicación del manual de gestión contractual del  Instituto, para dar cumplimiento a las etapas precontractuales de los procesos</t>
  </si>
  <si>
    <t>Mensual</t>
  </si>
  <si>
    <t xml:space="preserve">Cumplimiento con lineamientos de la DTGC según cuantías de contratación
Comités de seguimiento a los procesos contractuales que lidera la DTPS
</t>
  </si>
  <si>
    <t>Ficha técnica de la necesidad de bien o servicio a adquirir
Análisis del sector
Cotizaciones para análisis de mercado
Estudio de mercado
Estudios y documentos previos que describen la necesidad y anexan las conclusiones del análisis del sector.</t>
  </si>
  <si>
    <t>Indique los ajustes realizados en:
Causas: Se mantienen las mismas
Riesgo: Se mantiene el mismo y no se evidencia materialización en el período.
Consecuencias: Se mantienen las mismas
Controles: Se mantienen los mismos.
Acciones asociadas: Se mantienen las mismas</t>
  </si>
  <si>
    <r>
      <t xml:space="preserve">Número de denuncias, quejas,  reclamos o informes por parte de entes de control, en donde se notifique el manejo inadecuado de la información requerida para la realización de procesos contractuales o se presente contratación subjetiva.
</t>
    </r>
    <r>
      <rPr>
        <b/>
        <sz val="8"/>
        <rFont val="Arial"/>
        <family val="2"/>
      </rPr>
      <t>Resultado:</t>
    </r>
    <r>
      <rPr>
        <sz val="8"/>
        <rFont val="Arial"/>
        <family val="2"/>
      </rPr>
      <t xml:space="preserve"> Cero (0)
</t>
    </r>
    <r>
      <rPr>
        <b/>
        <sz val="8"/>
        <rFont val="Arial"/>
        <family val="2"/>
      </rPr>
      <t>Análisis:</t>
    </r>
    <r>
      <rPr>
        <sz val="8"/>
        <rFont val="Arial"/>
        <family val="2"/>
      </rPr>
      <t xml:space="preserve">
Durante el periodo reportado no se han presentado denuncias, reclamos o informes por parte de entes de control respecto a la materialización del riesgo</t>
    </r>
  </si>
  <si>
    <t xml:space="preserve">De acuerdo con el seguimiento realizado por la OCI, se pudo establecer que desde los estudios previos para cada uno de los contratos para el mantenimiento de locativas e instalaciones, se definen especificaciones técnicas con base en los cuales se realiza la supervisión de los contratos. Adicionalmente, se evidenció que el control es efectivo y se encuentra enfocado en mitigar el riesgo.
Sobre la materialización de este riesgo de corrupción, se indagó al respecto con la Subirección Técnica de Recursos Físicos, indicándose, que a la fecha no se evidencia materialización de ningún riesgo que haga parte de la matriz del proceso.
</t>
  </si>
  <si>
    <r>
      <t>1. Existen un control asosciado a las dos causas identificadas para el riesgo.</t>
    </r>
    <r>
      <rPr>
        <b/>
        <sz val="8"/>
        <color theme="1"/>
        <rFont val="Arial"/>
        <family val="2"/>
      </rPr>
      <t xml:space="preserve">
</t>
    </r>
    <r>
      <rPr>
        <sz val="8"/>
        <color theme="1"/>
        <rFont val="Arial"/>
        <family val="2"/>
      </rPr>
      <t xml:space="preserve">2. El control está definido como preventivo (según el "Manual de Administración del Riesgo", MG-PE-18, numeral "6.4.2 Nivel de Riesgo Residual", ya que se ejecuta antes de la ocurrencia del riesgo. 
3. Dentro de la redacción del control, no se diferencia las responsabilidades del personal a cargo de las diferentes actividades. 
4. No están definidos los responsables específicos (aparece la STRF). 
5. La STRF reportó a la OAP mediante memorando 20195260283363  que no se presentó la materialización del riesgo durante el segundo cuatrimestre de 2019. 
6. La frecuencia no se detalla dentro de la descripción de los controles.
De manera general se recomienda que la redacción contenga los elementos citados en la "Guía para la administración del riesgo y el diseño de controles en entidades públicas" del Departamento Administrativo de la Función Público - DAFP: la cual debe incluir responsable, frecuencia de ejecución, propósito del control, cómo se ejecuta y qué evidencias quedarán que demuestren su ejecución (registros). de igual forma se debe verificar que los responsables de la ejecución de los controles establecidos, se encuentren identificados para determinar quién lo ejecuta (rol y/o cargo). 
</t>
    </r>
  </si>
  <si>
    <t>1. Carencia de políticas y procedimientos de supervisión.
2. Supervisión de contratos centralizada.
3. Supervisión inadecuada de los contratos de bienes y servicios del IDU.
4. Deficiente calidad en los estudios y documentos previos.
5. Personal no idóneo para ejercer el apoyo a la supervisión técnica  y administrativa de contratos.</t>
  </si>
  <si>
    <t>C.RF.07</t>
  </si>
  <si>
    <t>EJECUCIÓN DE CONTRATOS REALIZADA PARA FAVORECIMIENTO A TERCEROS</t>
  </si>
  <si>
    <t>Detrimento en el patrimonio público
Afectación al servicio
Pérdida de confianza hacia la Entidad
Pérdida de imagen institucional</t>
  </si>
  <si>
    <t>Aplicación del manual de Interventoría y supervisión contractual del Instituto lograr una ejecución que permita el cumplimiento de los objetivos Estatales.</t>
  </si>
  <si>
    <t>Actividades de socialización al personal de la STRF en el cumplimiento del manual interventoría y supervisión de contratos
Revisión de informes de supervisión frente a las obligaciones contractuales
Reuniones de seguimiento con el contratista para verificar ejecución y cumplimiento de los contratos.
Designación por parte del supervisor del contrato del personal de apoyo a esta labor.</t>
  </si>
  <si>
    <t xml:space="preserve">
Actas de seguimiento a la ejecución contractual
Informes de ejecución de los contratos y seguimiento al mismo</t>
  </si>
  <si>
    <t>Indique los ajustes realizados en:
Causas: Se incluye la causa # 5 y adicionalmente se precisa la redacción de la causa #2. 
Riesgo: Se mantiene el mismo y no se evidencia materialización en el período.
Consecuencias: Se mantienen las mismas
Controles: Se mencionan dos controles adicionales.
Acciones asociadas: Se mantienen las mismas</t>
  </si>
  <si>
    <r>
      <t xml:space="preserve">Número de denuncias, quejas, reclamos o informes por parte de entes de control, en donde se notifique la ejecución  inadecuada de contratos para el favorecimiento de terceros.
</t>
    </r>
    <r>
      <rPr>
        <b/>
        <sz val="8"/>
        <rFont val="Arial"/>
        <family val="2"/>
      </rPr>
      <t>Resultado:</t>
    </r>
    <r>
      <rPr>
        <sz val="8"/>
        <rFont val="Arial"/>
        <family val="2"/>
      </rPr>
      <t xml:space="preserve"> Cero (0)
</t>
    </r>
    <r>
      <rPr>
        <b/>
        <sz val="8"/>
        <rFont val="Arial"/>
        <family val="2"/>
      </rPr>
      <t xml:space="preserve">Análisis: </t>
    </r>
    <r>
      <rPr>
        <sz val="8"/>
        <rFont val="Arial"/>
        <family val="2"/>
      </rPr>
      <t xml:space="preserve">
Durante el periodo reportado no se han presentado denuncias, reclamos o informes por parte de entes de control respecto a la materialización del riesgo
</t>
    </r>
  </si>
  <si>
    <t>De acuerdo con la información reportada por la STRF, durante el periodo reportado no se han presentado denuncias, reclamos o informes por parte de entes de control respecto a la materialización del riesgo.</t>
  </si>
  <si>
    <r>
      <t>1. Existen un control asosciado a las cinco causas identificadas para el riesgo.</t>
    </r>
    <r>
      <rPr>
        <b/>
        <sz val="8"/>
        <color theme="1"/>
        <rFont val="Arial"/>
        <family val="2"/>
      </rPr>
      <t xml:space="preserve">
</t>
    </r>
    <r>
      <rPr>
        <sz val="8"/>
        <color theme="1"/>
        <rFont val="Arial"/>
        <family val="2"/>
      </rPr>
      <t xml:space="preserve">2. El control está definido como preventivo (según el "Manual de Administración del Riesgo", MG-PE-18, numeral "6.4.2 Nivel de Riesgo Residual", ya que se ejecuta antes de la ocurrencia del riesgo. 
3. Dentro de la redacción del control, no se diferencia las responsabilidades del personal a cargo de las diferentes actividades. 
4. No están definidos los responsables específicos (aparece la STRF). 
5. La STRF reportó a la OAP mediante memorando 20195260283363  que no se presentó la materialización del riesgo durante el segundo cuatrimestre de 2019. 
6. La frecuencia no se detalla dentro de la descripción de los controles.
De manera general se recomienda que la redacción contenga los elementos citados en la "Guía para la administración del riesgo y el diseño de controles en entidades públicas" del Departamento Administrativo de la Función Público - DAFP: la cual debe incluir responsable, frecuencia de ejecución, propósito del control, cómo se ejecuta y qué evidencias quedarán que demuestren su ejecución (registros). de igual forma se debe verificar que los responsables de la ejecución de los controles establecidos, se encuentren identificados para determinar quién lo ejecuta (rol y/o cargo). 
</t>
    </r>
  </si>
  <si>
    <t>GESTIÓN DEL TALENTO HUMANO</t>
  </si>
  <si>
    <t>Aporte de documentación falsa por parte de los posibles servidores de planta.</t>
  </si>
  <si>
    <t>C.TH.01</t>
  </si>
  <si>
    <t xml:space="preserve">Que los candidatos a posesionarse en la planta del Instituto (LNR, provisionalidad y en Período de Prueba) aporten documentos falsos, soporte de la hoja de vida. </t>
  </si>
  <si>
    <t>1. Investigaciones disciplinarias y/o fiscales.
2. Falta de credibilidad hacia la Institución y funcionarios.
3. No contar con el personal idóneo para desarrollar las funciones.</t>
  </si>
  <si>
    <t xml:space="preserve">El profesional asignado/responsable de la STRH aplicará los siguientes controles:
1. Recepción y verificación del Formato Único de Hoja de Vida Persona Natural del SIDEAP contra soportes presentados a la Entidad. 
2. Diligenciamiento de la Lista de Chequeo de Documentos Requeridos para la Posesión de Funcionarios.
3. Remisión de oficio a las instituciones educativas para verificar la autenticidad de los soportes de estudio aportados.
4. Recepción de los soportes de formación académica y experiencia de los elegibles a través del aplicativo ORFEO.  </t>
  </si>
  <si>
    <t xml:space="preserve">1. Verificar la autenticidad de los títulos o certificados de estudio aportados por las personas que ingresan mediante nombramiento en período de prueba, provisionalidad y de Libre Nombramiento y Remoción </t>
  </si>
  <si>
    <t>1. Oficios de solicitud de autenticidad a instituciones educativas.
2. Lista de chequeo de documentos requeridos para la posesión de funcionarios.
3.  Formato Único de Hoja de Vida Persona Natural (SIDEAP).
4. Registros en ORFEO.</t>
  </si>
  <si>
    <t>01 de mayo - 31 de agosto</t>
  </si>
  <si>
    <t>1. Se solicita la verificación de la autenticidad del documento.
2. Una vez confirmado que el documento no es legitimo, se realiza un memorando a la DTGJ y a la OCD, en donde se relatan los hechos, se acompañan los documentos  y se solicita el trámite de denuncia antes las entidades competentes.
3. Este hecho constituye una causal para la revocatoria del nombramiento.</t>
  </si>
  <si>
    <t>SUBDIRECTORA TÉCNICA DE RECURSOS HUMANOS</t>
  </si>
  <si>
    <t xml:space="preserve">* Número de personas que aportó documentos no auténticos / Número de personas en provisionalidad, período de prueba y/o libre nombramiento que conforman la planta.
</t>
  </si>
  <si>
    <t xml:space="preserve">De acuerdo con el seguimiento realizado por la OCI, se pudo establecer que durante este último cuatrimestre, no se han presentado casos
en que los candidatos a posesionarse o servidores de planta del Instituto aporten títulos de educación formal falsos, en el período comprendido entre enero y abril de 2019. Los cuatro controles aplicados a este riesgo se encuentran soportados en las estadísticas de Consulta al SIDEAP, memorandos enviados y recibidos de las Instituciones Educativas y las respectivas listas de chequeo de ruta de vinculación de personal.   </t>
  </si>
  <si>
    <r>
      <t>1. Existen cuatro controles asosciados a la única causa identificada para el riesgo.</t>
    </r>
    <r>
      <rPr>
        <b/>
        <sz val="8"/>
        <color theme="1"/>
        <rFont val="Arial"/>
        <family val="2"/>
      </rPr>
      <t xml:space="preserve">
</t>
    </r>
    <r>
      <rPr>
        <sz val="8"/>
        <color theme="1"/>
        <rFont val="Arial"/>
        <family val="2"/>
      </rPr>
      <t xml:space="preserve">2. Los controles están definidos como preventivos (según el "Manual de Administración del Riesgo", MG-PE-18, numeral "6.4.2 Nivel de Riesgo Residual", ya que los mismos se ejecutan antes de la ocurrencia del riesgo. 
3. La STRH reportó a la OAP mediante memorando 20195160261513  que no se presentó la materialización del riesgo durante el segundo cuatrimestre de 2019. 
4. La frecuencia no se detalla dentro de la descripción del control, ya que solo aplica cuando hay un ingreso de funcionario a planta. 
</t>
    </r>
  </si>
  <si>
    <t xml:space="preserve">Fraude por parte de servidores que administran la nómina, o por los servidores que administran los sistemas. </t>
  </si>
  <si>
    <t>C.TH.03</t>
  </si>
  <si>
    <t>Que por omisión y/o extralimitación se alteren las bases de datos de la información asociada a la nómina beneficiando y/o afectando a un servidor.</t>
  </si>
  <si>
    <t>1. Investigaciones disciplinarias y/o fiscales.
2. Detrimento patrimonial</t>
  </si>
  <si>
    <t>1. Seguimiento y revisión por parte del coordinador de nómina, analistas y técnicos. Este se hace de forma detallada manual y automática por medio de un aplicativo desarrollado para la validación de nómina.
2. El Sistema de Nómina cuenta con controles de acceso. Además cuando se realiza la liquidación de la nómina, se hace un barrido de la información que permite establecer alteraciones ocurridas.
3. Se da cumplimiento a la programación de pago de nómina establecida para la vigencia, información que es revisada por un un profesional del área para evitar error en el pago.</t>
  </si>
  <si>
    <t>Constatar que los registros de la liquidación para el  pago de la nómina de los servidores se encuentren de acuerdo a la  normatividad vigente y con los conceptos y valores a devengar.</t>
  </si>
  <si>
    <t>1. Lista de chequeo Nómina.
2. Novedades administrativas radicadas por Orfeo.
3. Procedimiento Liquidación de Salario - PR-TH-01.
4. Base de datos del aplicativo Kactus.</t>
  </si>
  <si>
    <t>1. Informar a la Oficina de Control Disciplinario el inicio de la investigación.
2. Realizar el ajuste en la base de datos.
3. Solicitar la devolución del dinero que se haya abonado por exceso.
4. Cancelar los valores pendientes por pagar.</t>
  </si>
  <si>
    <r>
      <t xml:space="preserve">No. de alteraciones de las bases de datos de Kactus que generaron mal pago de la nómina.
</t>
    </r>
    <r>
      <rPr>
        <sz val="8"/>
        <rFont val="Arial"/>
        <family val="2"/>
      </rPr>
      <t xml:space="preserve">
</t>
    </r>
  </si>
  <si>
    <t>La STRH revisó, por intermedio del coordinador de nómina los cuatro pagos del cuatrimestre, de igual manera se verificaron los controles de accesos de cada funcionario que liquida la nómina durante el mismo periodo y se comprobó que la fecha programada del pago de la vigencia scoincide con la programación realizada en la circular 026 de 2018,  con esta 8información se pudo establecer que no se han alterado las bases de datos de la información asociada a la nómina beneficiando y/o afectando a un servidor, en el período comprendido entre enero y abril de 2019.</t>
  </si>
  <si>
    <t xml:space="preserve">1. Existen tres controles asosciados a la única causa identificada para el riesgo.
2. Los controles están definidos como preventivos y detectivos (según el "Manual de Administración del Riesgo", MG-PE-18, numeral "6.4.2 Nivel de Riesgo Residual", ya que los mismos se ejecutan antes y durante la posible ocurrencia del riesgo. 
3. La STRH reportó a la OAP mediante memorando 20195160261513  que no se presentó la materialización del riesgo durante el segundo cuatrimestre de 2019. 
4. La frecuencia no se detalla dentro de la descripción del control, ya que solo aplica cuando hay un ingreso de funcionario a planta. </t>
  </si>
  <si>
    <t>GESTIÓN AMBIENTAL Y CALIDAD</t>
  </si>
  <si>
    <t xml:space="preserve">1. Servidores con poder de decisión que influyen en la eliminación de controles o crean excepciones para la aplicación de los procesos y procedimientos del Sistema Integrado de Gestión.
2. Que al aplicar el procedimiento y los controles necesarios para la creación, actualización o eliminación de documentos del SIG, se aprueben los mismos con el fin de favorecer a un tercero. </t>
  </si>
  <si>
    <t>C.AC.01</t>
  </si>
  <si>
    <t>Omitir responsabilidades, manipular controles, procedimientos y documentos del SIG a través del uso indebido del poder para beneficiar a un tercero.</t>
  </si>
  <si>
    <t>1. Investigaciones disciplinarias.
2. Perdida de recursos (Detrimento patrimonial).
3. Deterioro de la imagen institucional 
4. Pérdida de credibilidad en el SIG.
4, Pérdida de trazabilidad de la documentación del SIG.
5. Reprocesos.</t>
  </si>
  <si>
    <t>1. Aplicación del procedimiento de Gestión de la Información Documentada y de la guía de documentación, cuenta con diferentes puntos de control entre los que se destacan: revisión y aprobación por parte de los responsables de los procesos y validación por parte de la jefatura de la OAP quien analiza la pertinencia de creación o derogación de los documentos.
2. Para la elaboración o modificación de  manuales adicional a los controles anteriores se requiere la aprobación por acto administrativo de la Dirección General, aclarando que este acto administrativo aplica a los  manuales que vinculan a un externo de la entidad.
3. Comité Institucional de Gestión y Desempeño, para revisión y aprobación del Sistema Integrado de Gestión.
4. Uso del sistema documental para control de la información donde se registran las solicitudes, validaciones, revisiones y aprobaciones.
5. Auditorías internas a los procesos cuyo criterio son los procedimeintos y demas documentación del SIG.</t>
  </si>
  <si>
    <t xml:space="preserve">1. Validación por parte de la OAP (profesionales y jefe) de la documentación a implementar en el SIG, verificando adecuación con respecto al Sistema Integrado de Gestión y su integración con la estructura organizacional del IDU. 
2. Revisiones y aprobación del Sistema Integrado de Gestión por parte del Comité de Gestión y desempeño. </t>
  </si>
  <si>
    <t>1. Registros de revsiones y aprobaciones del Sistema de información documental
2. Resoluciones
3. Memorandos
4. Actas de reunión para modificación de documentos.
5. Actas de reunión de comité GyD</t>
  </si>
  <si>
    <t>1. Informar al lider del proceso quien determinará las correcciones para la intervención del documento.
2. Ejecutar las acciones definidas.
3. Informar a OCD para la investigación disciplinaria correspondiente.</t>
  </si>
  <si>
    <t>SGGC-OAP-SGDU</t>
  </si>
  <si>
    <t># Documentos identificados que contienen directrices indebidas y/o que incumplen el tramite de aprobación / # De documentos tramitados * 100%.</t>
  </si>
  <si>
    <t>De acuerdo con la información reportada por la OAP, durante el periodo reportado no se presentó la materialización del riesgo. Cabe precisar que la OAP lidera este riesgo por ser de carácter documental y las SGDU- SGGC aplican controles especificos que tampoco arrojaron evidencia de materialización.</t>
  </si>
  <si>
    <t xml:space="preserve">1. Existen cinco controles asosciados a las dos causas identificadas para el riesgo.
2. Los controles están definidos como cuatro preventivos y uno correctivo (según el "Manual de Administración del Riesgo", MG-PE-18, numeral "6.4.2 Nivel de Riesgo Residual", ya que los mismos se ejecutan antes y después de la posible ocurrencia del riesgo. 
3. La OAP reportó que no se presentó la materialización del riesgo durante el segundo cuatrimestre de 2019. 
4. La frecuencia no se detalla dentro de la descripción de los controles, ya que aplica en los casos de solicitud de modificaciones.  </t>
  </si>
  <si>
    <t>GESTIÓN PREDIAL</t>
  </si>
  <si>
    <t>Realizar la adquisición predial, reasentamiento integral de población y expedir viabilidades prediales basados en Decreto de Urgencia, oferta de compra, evaluación técnica, jurídica y
social para desarrollar proyectos de infraestructura vial y espacio público adelantados por el IDU, en el marco del Plan de Ordenamiento Territorial, el Plan Maestro de Movilidad y los
Planes de Desarrollo Distrital, de acuerdo con las normas legales vigentes y garantizando los Derechos Constitucionales de la ciudadanía.</t>
  </si>
  <si>
    <t>OBSERVACIONES OCI 30/04/2019</t>
  </si>
  <si>
    <t>1. Entrega no autorizada de información a  los afectados por obras públicas previo a la notificación de la Oferta de Compra mediante el acto administrativo</t>
  </si>
  <si>
    <t>C.GP.01</t>
  </si>
  <si>
    <t xml:space="preserve">Pérdida de confidencialidad frente a la información generada y administrada dentro del proceso de gestión predial </t>
  </si>
  <si>
    <r>
      <t xml:space="preserve">1. Afectación a terceros por entrega de información no definitiva o validada
2. Reproceso de actividades y aumento de carga operativa en procesos de validación
3. Reclamaciones o quejas de los usuarios, que implican investigaciones internas disciplinarias.
</t>
    </r>
    <r>
      <rPr>
        <sz val="8"/>
        <rFont val="Arial"/>
        <family val="2"/>
      </rPr>
      <t>4. . Detrimento de la imagen de la
entidad ante sus grupos de valor</t>
    </r>
  </si>
  <si>
    <t>1. Sistematización de la información en aplicativo de  predios. 
2. Restricción de permisos a los usuarios del aplicativo de predios por actividades, a través de la solicitud de creación de usuarios
3. Validación de los insumos previos a la notificación de la oferta de compra por parte de los articuladores. 
4. Clausula de confidencialidad en los contratos de prestación de servicios suscritos con el equipo que apoya la gestión de la DTDP</t>
  </si>
  <si>
    <t>1. Inducción al equipo de trabajo acerca del uso del sistema de información. 
2. Consolidación de protocolo de creación de usuarios en coherencia con políticas de la Subdirección Técnica de Recursos Tecnológicos
3. Inducción a contratistas nuevos acerca del proceso predial y las políticas anticorrupción y antisoborno. 
4.. Validación de inclusión de  la clausula de confidencialidad en los contratos de prestación de servicios suscritos con el equipo que apoya la gestión de la DTDP</t>
  </si>
  <si>
    <t>1. Actas de reunión 
2. Protocolo de creación de usuarios
3. Lista de chequeo de validación</t>
  </si>
  <si>
    <t>DIRECTORA TÉCNICA DE PREDIOS
COMPONENTE SISTEMAS DE INFORMACIÓN
COMPONENTE ADMINISTRATIVO</t>
  </si>
  <si>
    <t xml:space="preserve">Siguiendo el debido proceso, informar a la OCD, para que inicie la acción disciplinaria a que haya lugar  o las acciones ante las instancias correspondientes </t>
  </si>
  <si>
    <t>Incidentes de pérdida de confidencialidad reportados o denunciados de los predios objeto del proceso de adquisición predial/ Total de predios objeto del proceso de adquisición predial * 100</t>
  </si>
  <si>
    <t xml:space="preserve">Frente al total de predios objeto del proceso de adquisición predial, no se reportaron ante la DTDP incidentes de pérdida de confidencialidad </t>
  </si>
  <si>
    <t>Frente a la formulación del riesgo no se han identificado ajustes</t>
  </si>
  <si>
    <t>N/A</t>
  </si>
  <si>
    <r>
      <t xml:space="preserve">Se observó que la DTDP realizó una sensibilización sobre el proceso de Gestión Predial, en el cual se presentó el Organigrama General del IDU 2019, las Generalidades del Proceso (Prefactibilidades, Elaboración de Insumos, Estudio de Títulos, Planificación de Gestión Social), aclaración de conceptos de tasación (Daño emergente, Lucro Cesante) Gestión para obtención de Avalúos comerciales, adquisición predial, Viabilidades prediales, Sistemas de Información, Política Antisoborno y Anticorrupción. 
Se evidenció la lista de asistencia de la reunión de Seguimiento de Proyectos (Troncal Carrera Séptima).
Se observó en los contratos de prestación de servicios de apoyo a la gestión la cláusula NOVENA. CONFIDENCIAL, “La información que le sea entregada o a la que tenga acceso EL CONTRATISTA en desarrollo y ejecución del presente contrato, goza de confidencialidad y, por tanto, solo podrá ser usada para fines inherentes a su actividad en desarrollo del contrato. La protección es indefinida, por lo que no se podrá hacer uso de ella ni durante la ejecución del contrato ni una vez finalizado, so pena que la entidad inicie las acciones administrativas y/o judiciales a que haya lugar.”., Se evidenció la solicitud de gestión TIC para la creación de usuarios y permisos de acuerdo a la gestión a realizar.
</t>
    </r>
    <r>
      <rPr>
        <b/>
        <sz val="10"/>
        <color rgb="FF000000"/>
        <rFont val="Arial Narrow"/>
        <family val="2"/>
      </rPr>
      <t>Conclusión:</t>
    </r>
    <r>
      <rPr>
        <sz val="10"/>
        <color rgb="FF000000"/>
        <rFont val="Arial Narrow"/>
        <family val="2"/>
      </rPr>
      <t xml:space="preserve">
En la matriz de riesgos del proceso se observó que los responsables de llevar a cabo la ejecución de los controles están identificados como Directora Técnica de Predios, Componente Sistemas de Información, Componente Administrativo. Sin embargo, estos no corresponden a cargos o perfiles de personas responsables de ejecutar los controles, es decir, no se identifica qué cargo o rol específico ejecuta cada control. Es importante aclarar que el responsable de ejecutar los controles es, de acuerdo con lo indicado en la Guía para la Administración del Riesgo y el Diseño de Controles en Entidades Públicas - Riesgos de Gestión, Corrupción y Seguridad Digital, versión 4, del Departamento Administrativo de la Función Pública, una persona con la autoridad, competencia y conocimientos pertinentes para hacerlo, de acuerdo con el objetivo y alcance del proceso, por lo cual se recomienda que se revisen los responsables y se registren en la matriz, para cada uno de los controles, los roles, perfiles y/o cargos de quien los ejecuta.
No se evidenció, en la matriz de riesgos del proceso, la periodicidad para ejecución de los controles (diaria, quincenal, mensual, etc.). y en la redacción del control, no se observó cuál es el propósito, tampoco se establece cómo se realiza la actividad de control, además, no se indica qué pasa con las observaciones o desviaciones resultantes de ejecutar el control.
Se recomienda, realizar evaluación a la calificación del riesgo toda vez que no es coherente  a lo estipulado en la Guía para la Administración de los Riesgos de Gestión, Corrupción y Seguridad Digital y el Diseño de Controles en Entidades Públicas-Departamento Administrativo de la Función Pública – DAFP 2018, teniendo en cuenta lo establecido en el numeral 3.1.3 Análisis del impacto en riesgos de corrupción, donde indica que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t>
    </r>
  </si>
  <si>
    <t>Se reitera las recomendaciones relacionadas con 
Recomendaciones:
1. Revisar el control, de manera que su redacción contenga los elementos citados en la "Guía para la administración del riesgo y el diseño de controles en entidades públicas" del Departamento Administrativo de la Función Público - DAFP: debe incluir responsable, frecuencia de ejecución, propósito del control, cómo se ejecuta, qué pasa cuando se presentan desviaciones después de ejecutarlo y qué evidencias quedarán que demuestren su ejecución (registros). Así mismo, para eliminar la ambigüedad en las actividades (elaborar o solicitar la elaboración de la Matriz).
2. Verificar el tipo de control (cualidad del control) para determinar si es preventivo o detectivo.</t>
  </si>
  <si>
    <t xml:space="preserve">1. Acuerdos entre el servidor del IDU y la unidad social censada
2. Presiones para alterar y/o modificar la información cualitativa o cuantitativa sobre las condiciones físicas y económicas de los predios objeto de adquisición
3. Diligenciamiento inadecuado de los formatos o bases de datos de información que hacen parte de la ejecución del procedimiento de adquisición predial </t>
  </si>
  <si>
    <t>C.GP.02</t>
  </si>
  <si>
    <t xml:space="preserve">Posibilidad de favorecer a terceros de forma indebida en el reconocimiento indemnizatorio dentro del proceso de adquisición predial. </t>
  </si>
  <si>
    <t>1. Detrimento patrimonial por mayor valor pagado por indemnizaciones 
2. Reproceso de actividades y aumento de carga operativa en procesos de validación
3.  Seguimientos e investigaciones por parte de entes de control
4. Detrimento de la imagen de la
entidad ante sus grupos de valor</t>
  </si>
  <si>
    <t>1. Validación por parte de los articuladores de cada uno de los insumos que determinan el reconocimiento indemnizatorio dentro del proceso de adquisición predial. 
2. Seguimiento al proceso de adquisición predial de cada uno de los predios que hacen parte de los proyectos a cargo de la DTDP</t>
  </si>
  <si>
    <t>1. Verificación por muestreo de la  validación en los sistemas de información de los productos que soportan la oferta de compra y de las modificaciones que se generen sobre la misma
2. Realización de sesiones de seguimiento a los predios objeto de adquisición de los proyectos a cargo de la DTDP</t>
  </si>
  <si>
    <t>1. Reportes de muestreo
2. Actas de seguimiento a predios en cada uno de los proyectos</t>
  </si>
  <si>
    <t xml:space="preserve">DIRECTORA TÉCNICA DE PREDIOS
COMPONENTE JURÍDICO
COMPONENTE SOCIAL
COMPONENTE DE GESTION TRANSVERSAL  
EQUIPO COMPONENTE FINANCIERO </t>
  </si>
  <si>
    <t>Siguiendo el debido proceso, informar a la OCD, para que inicie la apertura de la investigación disciplinaria  o las acciones ante las instancias correspondientes</t>
  </si>
  <si>
    <t>Incidentes de favorecimiento a terceros reportados o denunciados frente a reconocimientos indemnizatorios de predios objeto de adquisición predial/ Total de predios objeto del proceso de adquisición predial * 100</t>
  </si>
  <si>
    <t>Frente al total de predios objeto del proceso de adquisición predial, no se reportaron ante la DTDP incidentes de favorecimiento a terceros</t>
  </si>
  <si>
    <r>
      <t xml:space="preserve">Se evidenció la Resolución N° 6513 del 29/12/2018 "Por la cual se formula una oferta de compra y se da inicio al proceso de adquisición predial” correspondiente al Registro Topográfico N°. 51115, donde se observa la revisión previa a la firma de la Dirección Técnica de Predios (Financiera, Técnica y Jurídica) 
</t>
    </r>
    <r>
      <rPr>
        <b/>
        <sz val="11"/>
        <color theme="1"/>
        <rFont val="Calibri"/>
        <family val="2"/>
        <scheme val="minor"/>
      </rPr>
      <t>Conclusión:</t>
    </r>
    <r>
      <rPr>
        <sz val="11"/>
        <color theme="1"/>
        <rFont val="Calibri"/>
        <family val="2"/>
        <scheme val="minor"/>
      </rPr>
      <t xml:space="preserve">
En la matriz de riesgos del proceso se observó que los responsables de llevar a cabo la ejecución de los controles están identificados como Directora Técnica de Predios, Componente Sistemas de Información, Componente Administrativo. Sin embargo, estos no corresponden a cargos o perfiles de personas responsables de ejecutar los controles, es decir, no se identifica qué cargo o rol específico ejecuta cada control. Es importante aclarar que el responsable de ejecutar los controles es, de acuerdo con lo indicado en la Guía para la Administración del Riesgo y el Diseño de Controles en Entidades Públicas - Riesgos de Gestión, Corrupción y Seguridad Digital, versión 4, del Departamento Administrativo de la Función Pública, una persona con la autoridad, competencia y conocimientos pertinentes para hacerlo, de acuerdo con el objetivo y alcance del proceso, por lo cual se recomienda que se revisen los responsables y se registren en la matriz, para cada uno de los controles, los roles, perfiles y/o cargos de quien los ejecuta.
No se evidenció, en la matriz de riesgos del proceso, la periodicidad para ejecución de los controles (diaria, quincenal, mensual, etc.). y en la redacción del control, no se observó cuál es el propósito, tampoco se establece cómo se realiza la actividad de control, además, no se indica qué pasa con las observaciones o desviaciones resultantes de ejecutar el control.
Se recomienda, realizar evaluación a la calificación del riesgo toda vez que no es coherente  a lo estipulado en la Guía para la Administración de los Riesgos de Gestión, Corrupción y Seguridad Digital y el Diseño de Controles en Entidades Públicas-Departamento Administrativo de la Función Pública – DAFP 2018, teniendo en cuenta lo establecido en el numeral 3.1.3 Análisis del impacto en riesgos de corrupción, donde indica que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t>
    </r>
  </si>
  <si>
    <t xml:space="preserve">1. Acuerdos entre el servidor del IDU y la unidad social censada
2. Presiones para alterar y/o modificar la información cualitativa o cuantitativa sobre las condiciones físicas, económicas y sociales en el Censo Social para beneficio de un particular.
3. Diligenciamiento inadecuado de los instrumentos censales del proceso
</t>
  </si>
  <si>
    <t>C.GP.03</t>
  </si>
  <si>
    <t xml:space="preserve">Posibilidad de favorecer a terceros de forma indebida en el reconocimiento a las compensaciones económicas dentro de los planes de gestión social. </t>
  </si>
  <si>
    <r>
      <t xml:space="preserve">1. Detrimento patrimonial por mayor valor pagado por compensaciones
2. Reproceso de actividades y aumento de carga operativa en procesos de validación
3.  Seguimientos e investigaciones por parte de entes de control
</t>
    </r>
    <r>
      <rPr>
        <sz val="8"/>
        <color rgb="FFFF0000"/>
        <rFont val="Arial"/>
        <family val="2"/>
      </rPr>
      <t xml:space="preserve">
</t>
    </r>
  </si>
  <si>
    <t>1. Validación por parte de los articuladores de cada uno de los insumos que determinan el reconocimiento compensatorio. 
2. Seguimiento al proceso de adquisición predial de cada uno de los predios que hacen parte de los proyectos a cargo de la DTDP</t>
  </si>
  <si>
    <t>1. Verificación por muestreo de la  validación en los sistemas de información de los productos que soportan el reconocimiento compensatorio y de las modificaciones que se generen sobre los mismos. 
2. Realización de sesiones de seguimiento a los predios objeto de adquisición de los proyectos a cargo de la DTDP</t>
  </si>
  <si>
    <t xml:space="preserve">DIRECTORA TÉCNICA DE PREDIOS
COMPONENTE SOCIAL
EQUIPO COMPONENTE FINANCIERO </t>
  </si>
  <si>
    <t>Incidentes de favorecimiento a terceros reportados o denunciados frente a reconocimientos compensatorios en predios objeto de adquisición predial/ Total de predios objeto del proceso de adquisición predial * 100</t>
  </si>
  <si>
    <r>
      <t xml:space="preserve">Se evidenció la lista de asistencia de la reunión de Seguimiento de Proyectos (Troncal Carrera Séptima) y la Se evidenció la Resolución N° 6513 del 29/12/2018 "Por la cual se formula una oferta de compra y se da inicio al proceso de adquisición predial” correspondiente al Registro Topográfico N°. 51115, donde se observa la revisión previa a la firma de la Dirección Técnica de Predios (Financiera, Técnica y Jurídica) 
</t>
    </r>
    <r>
      <rPr>
        <b/>
        <sz val="11"/>
        <color theme="1"/>
        <rFont val="Calibri"/>
        <family val="2"/>
        <scheme val="minor"/>
      </rPr>
      <t>Conclusión:</t>
    </r>
    <r>
      <rPr>
        <sz val="11"/>
        <color theme="1"/>
        <rFont val="Calibri"/>
        <family val="2"/>
        <scheme val="minor"/>
      </rPr>
      <t xml:space="preserve">
En la matriz de riesgos del proceso se observó que los responsables de llevar a cabo la ejecución de los controles están identificados como Directora Técnica de Predios, Componente Sistemas de Información, Componente Administrativo. Sin embargo, estos no corresponden a cargos o perfiles de personas responsables de ejecutar los controles, es decir, no se identifica qué cargo o rol específico ejecuta cada control. Es importante aclarar que el responsable de ejecutar los controles es, de acuerdo con lo indicado en la Guía para la Administración del Riesgo y el Diseño de Controles en Entidades Públicas - Riesgos de Gestión, Corrupción y Seguridad Digital, versión 4, del Departamento Administrativo de la Función Pública, una persona con la autoridad, competencia y conocimientos pertinentes para hacerlo, de acuerdo con el objetivo y alcance del proceso, por lo cual se recomienda que se revisen los responsables y se registren en la matriz, para cada uno de los controles, los roles, perfiles y/o cargos de quien los ejecuta.
No se evidenció, en la matriz de riesgos del proceso, la periodicidad para ejecución de los controles (diaria, quincenal, mensual, etc.). y en la redacción del control, no se observó cuál es el propósito, tampoco se establece cómo se realiza la actividad de control, además, no se indica qué pasa con las observaciones o desviaciones resultantes de ejecutar el control.
Se recomienda, realizar evaluación a la calificación del riesgo toda vez que no es coherente  a lo estipulado en la Guía para la Administración de los Riesgos de Gestión, Corrupción y Seguridad Digital y el Diseño de Controles en Entidades Públicas-Departamento Administrativo de la Función Pública – DAFP 2018, teniendo en cuenta lo establecido en el numeral 3.1.3 Análisis del impacto en riesgos de corrupción, donde indica que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t>
    </r>
  </si>
  <si>
    <t>DIRECCIÓN TÉCNICA DE PREDIOS</t>
  </si>
  <si>
    <t>MARIA DEL PILAR GRAJALES RESTREPO</t>
  </si>
  <si>
    <t>DIRECTORA TÉCNICA DE PREDIOS</t>
  </si>
  <si>
    <t>GESTIÓN TECNOLOGÍAS DE LA INFORMACIÓN Y COMUNICACIÓN</t>
  </si>
  <si>
    <t>Gestionar la implementación, actualización y mantenimiento de los sistemas de información y la infraestructura tecnológica de acuerdo con las necesidades de la entidad y la incorporación de nuevas tecnologías, para asegurar la confidencialidad, integridad y disponibilidad de la información requerida en el logro de los objetivos institucionales.</t>
  </si>
  <si>
    <t>OBSERVACIONES para Controles:
Seguimiento Corte 30/04/2019</t>
  </si>
  <si>
    <t>OBSERVACIONES Generales:
Seguimiento Corte 31/08/2019</t>
  </si>
  <si>
    <t>Inadecuada aplicación de los controles de acceso a los servicios de TI en la red.</t>
  </si>
  <si>
    <t>C.TI.01</t>
  </si>
  <si>
    <t>Acceso indebido para manipular  o  adulterar datos almacenados en los servidores de la Entidad,  en beneficio propio o de un tercero. (Integridad)</t>
  </si>
  <si>
    <t>Pérdida de la integridad de la información.
Procesos poco transparentes.
Pérdida de imagen institucional.
Responsabilidades Disciplinarias y/o fiscales.</t>
  </si>
  <si>
    <t>Control físico y lógico para el acceso al centro de cómputo. 
Control de acceso lógico a las aplicaciones y a las bases de datos.
Cámaras de video.  
Sistema de copias de seguridad de la información.  
Política de bloqueo de estación.  
Requerimiento por parte de los funcionarios para el acceso a los servicios con autorización del jefe de la dependencia.  
Implementación y seguimiento a los acuerdos de transmisión segura de datos entre las entidades financieras y los servicios internos de recaudo.</t>
  </si>
  <si>
    <t>Semestral</t>
  </si>
  <si>
    <t>1. realizar seguimiento a los servidores e información de la Entidad, con herramientas apropiadas</t>
  </si>
  <si>
    <t>Copias de seguridad.
Bitácoras de acceso a la STRT y al  centro de cómputo. 
Módulo CHIE: Gestión TIC (para administración de usuarios de tecnología).</t>
  </si>
  <si>
    <t>STRT</t>
  </si>
  <si>
    <t>Revisión de los permisos de acceso a los servicios de TI</t>
  </si>
  <si>
    <t xml:space="preserve">Nro. de acciones asociadas desarrolladas en el periodo / Nro. de acciones definidas
</t>
  </si>
  <si>
    <t>Se realiza seguimiento diario a las herramientas Nagios, Spotlight y SIEM</t>
  </si>
  <si>
    <t>Observaciones ó cambios presentados en:
Riesgo: se mantiene
Causas: se mantienen
consecuencias: se mantienen
Controles: se mantienen
Acciones de contingencia: se mantienen
Indicador: se mantiene
Otros:</t>
  </si>
  <si>
    <r>
      <rPr>
        <b/>
        <sz val="9"/>
        <rFont val="Arial"/>
        <family val="2"/>
      </rPr>
      <t>Se verificó que:</t>
    </r>
    <r>
      <rPr>
        <sz val="9"/>
        <rFont val="Arial"/>
        <family val="2"/>
      </rPr>
      <t xml:space="preserve">
a) Los controles existen.
b) De acuerdo con la STRT, se encuentran descritos en diferentes documentos como el Instructivo IN-TI-04 "Instructivo Ingreso al Centro de Computo y a los Centros de Cableado" (control 1); el documento DU-TI-06 "Políticas Operacionales de Tecnologías de Información" (controles 2 y 5); MG-TI-16 "Manual de Copias de Seguridad" (control 4); IN-TI-16 "Instructivo Revisión de los Derechos de Acceso a los Servicios de TI" (control 6). El control 7, según indica el proceso, se encuentra en la "</t>
    </r>
    <r>
      <rPr>
        <i/>
        <sz val="9"/>
        <rFont val="Arial"/>
        <family val="2"/>
      </rPr>
      <t>Resolución 003 de la Secretaría Distrital de Hacienda</t>
    </r>
    <r>
      <rPr>
        <sz val="9"/>
        <rFont val="Arial"/>
        <family val="2"/>
      </rPr>
      <t>", sin embargo, no la conocen, no se sabe de qué año es y no se encontró descrita dentro del normograma del IDU. El control 3 no está documentado.
c) Sí están implementados a través de diferentes herramientas como el sistema biométrico Biostar (control 1); el sistema de Directorio Activo (controles 2 y 5) y el sistema de cada motor de base de datos o aplicación para el control de acceso (login) para aquellos que no realizan autenticación contra el Directorio Activo (control 2); centro de monitoreo manejado por la empresa de vigilancia (control 3); sistema automatizado de copias de seguridad Backupexec (control 4); envío bimestral de correo electrónico solicitando a los jefes que informen las novedades en los usuarios de sus áreas, además del módulo Gestión TIC del sistema de información CHIE (control 6); establecimiento de conexiones de tipo VPN con cada banco en el que se reciben pagos para el IDU, firewall independiente en el área de tesorería y sistema de grabación de llamadas para banca electrónica (control 7).
d) La STRT no identificó materialización del riesgo durante el primer cuatrimestre de 2019. 
El diseño de los controles se considera parcialmente adecuado toda vez que:
- Si bien pretenden mitigar el riesgo, los controles están apuntando solamente a la gestión, pero no a lo que hace que el riesgo sea de corrupción. Adicionalmente, la causa dos ("</t>
    </r>
    <r>
      <rPr>
        <i/>
        <sz val="9"/>
        <rFont val="Arial"/>
        <family val="2"/>
      </rPr>
      <t>Componendas entre funcionarios y terceros</t>
    </r>
    <r>
      <rPr>
        <sz val="9"/>
        <rFont val="Arial"/>
        <family val="2"/>
      </rPr>
      <t xml:space="preserve">") no tiene ningún control asociado. 
- No está definido un responsable específico para cada uno de los controles. De hecho, aparece la STRT asociada por causa y no por control (están identificadas 4 causas y 7 controles). Adicionalmente, hay controles que no son ejecutados por la STRT, como el caso de "Cámaras de video" ya que el centro de monitoreo es manejado por la empresa de vigilancia y no por la STRT. 
- De acuerdo con la forma en como están redactados, el propósito de los controles no es totalmente claro. Esto es, no se identifica cómo operan específicamente, cuándo se utilizan o aplican. Tal es el caso del control "Cámaras de video".
- La frecuencia (columna "PERIODO DE EJECUCIÓN") está definida por causa y no por control. Además, indica que es "semestral"; no obstante, los controles operan según evento. Por ejemplo, el acceso al centro de cómputo se da cada que sea necesario o el acceso a aplicaciones es constante, por lo cual el control respectivo debería aplicarse o se aplica cada que ocurren.
- Las características de los controles como el tipo o naturaleza (Preventivo, Correctivo o Detectivo), si están documentados, si son automáticos o manuales, la frecuencia, la evidencias o registros, la efectividad, las valoraciones, entre otras, no están identificadas para cada control, sino que están asociadas a las causas.
- No están identificadas, para cada uno de los controles, las evidencias o registros que dan cuenta de su ejecución.
- La documentación de los controles presenta debilidades. Por ejemplo, la documentación del control 6, aportada por la STRT, se refiere a la revisión que efectúa dicha dependencia, cada dos meses, mediante el envío a los jefes de áreas solicitando que informen las novedades en su personal; sin embargo, el control está descrito como la solicitud de permisos que efectúan los usuarios. Ahora bien, en relación con el aplicativo CHIE, el sistema se usa, pero esto no está plenamente documentado, ya que el procedimiento existente (PR-TI-02 "Gestionar Usuarios Tecnológicos", versión 1) cita la utilización que formatos físicos para los requerimientos de los usuarios, los cuales ya no se utilizan. Tampoco se sabe, con certeza, cuál es la Resolución 003 que documenta el control 7.
Por otra parte, en relación con el indicador de alertas y/o riesgos (campo "FÓRMULA DEL INDICADOR (De alertas y/o riesgos)"), no queda claro a qué tipo de acciones se está refiriendo. De acuerdo con lo consignado en el campo de análisis, se estaría refiriendo a las acciones de contingencia en caso de materialización. No está midiendo la presentación de alertas o riesgos ni el cumplimiento de acciones (eficacia) o el impacto de las mismas (efectividad). Además, si no se ha materializado el riesgo, no tendría sentido la ejecución de acciones de contingencia, ya que estas son de aplicación inmediata y a corto plazo para restablecer, lo más pronto posible, la normalidad de las actividades. Si las acciones de contingencia son ejecutadas permanentemente o con cierta periodicidad, sin que se haya materializado el riesgo, es posible que correspondan a controles. La acción de contingencia 1 es igual a la acción de contingencia 3.
</t>
    </r>
    <r>
      <rPr>
        <b/>
        <sz val="9"/>
        <rFont val="Arial"/>
        <family val="2"/>
      </rPr>
      <t>Recomendaciones</t>
    </r>
    <r>
      <rPr>
        <sz val="9"/>
        <rFont val="Arial"/>
        <family val="2"/>
      </rPr>
      <t>:
1. Revisar los controles, de manera que su redacción contenga los elementos citados en la "Guía para la administración del riesgo y el diseño de controles en entidades públicas" del Departamento Administrativo de la Función Público - DAFP: debe incluir responsable, frecuencia de ejecución, propósito del control, cómo se ejecuta, qué pasa cuando se presentan desviaciones después de ejecutarlo y qué evidencias quedarán que demuestren su ejecución (registros).
2. Identificar controles que apunten a eliminar/disminuir el impacto de todas las causas, particularmente de la causa dos, para la cual no se ha implementado ninguno.
3. Verificar si las acciones de respuesta o contingencia planteadas en caso de materialización del riesgo corresponden a controles que se están aplicando y, de ser así, contemplar la posibilidad de registrarlas como tales, identificando a cuál causa se asociarían. Igualmente, plantear acciones de contingencia que, en caso de materialización, sean de aplicación inmediata y permitan recuperar lo más pronto posible la normalidad del proceso. 
4. Revisar la frecuencia de ejecución de los controles establecidos, teniendo en cuenta que ésta debe identificarse para cada uno y que debe concordar con la manera y los momentos en que se realizan.
5. Verificar los responsables de ejecución de los controles establecidos, teniendo en cuenta que cada control debe tener identificado quién lo ejecuta (rol y/o cargo). Particularmente, revisar el responsable de ejecución del control 3, toda vez que la administración y monitoreo del sistema de vigilancia a través de cámaras de video es efectuada por la empresa de vigilancia.
6. Evaluar la posibilidad de individualizar, para cada control, las características como el tipo, documentación, forma de ejecución, frecuencia, evidencia, valoración, etc., con el fin de robustecer su identificación e idoneidad.
7. Considerar la revisión de la documentación de los controles y efectuar las actualizaciones que se encuentren pertinentes para que ésta refleje la manera en como estos se ejecutan.
8. Revisar y ajustar la fórmula del indicador para que mida la presentación de alertas o riesgos, el cumplimiento de acciones (eficacia), o el impacto de las mismas (efectividad).</t>
    </r>
  </si>
  <si>
    <r>
      <rPr>
        <b/>
        <sz val="9"/>
        <rFont val="Arial"/>
        <family val="2"/>
      </rPr>
      <t>Se observó que:</t>
    </r>
    <r>
      <rPr>
        <sz val="9"/>
        <rFont val="Arial"/>
        <family val="2"/>
      </rPr>
      <t xml:space="preserve">
a). El formato MATRIZ DE RIESGOS DE CORRUPCIÓN utilizado por la STRT para presentar la matriz (FO-PE-05, versión 5) no era el vigente para el periodo reportado. El formato vigente al momento del monitoreo/reporte que el área hizo de los riesgos de corrupción, periodo mayo - agosto 2019, era el FO-PE-05, versión 6 (fue publicado el 05/06/2019, según el sistema SUÉ: Información Documentada).
b). La valoración de los riesgos (como consecuencia del ítem a).) no corresponde con la establecida en el Manual de Administración del Riesgo, MG-PE-18, versión 9 (publicado el 04/06/2019), que indica que las opciones para calificar la probabilidad son "Casi Segura", "Alta", "Posible", "Baja" o "Rara vez" y las opciones para calificar el impacto son "Catastrófico", "Mayor", "Moderado", "Menor" o  "Insignificante". La combinación de probabilidad e impacto daría como resultado la calificación del riesgo con alguna de las opciones "Extremo", "Alto", "Moderado" o "Bajo". 
c). De acuerdo con las valoraciones del riesgo, consignadas en la matriz se tiene que:
- Riesgo C.TI.01 y C.TI.03: Estos riesgos inician con probabilidad "Rara vez" e impacto "Mayor" y están ubicados en una zona de riesgo inherente "Baja (10)". Después de controles quedan con probabilidad "Rara vez" e impacto "Mayor" y ubicados en zona de riesgo residual "Baja (10)".
- Riesgo C.TI.02: Este riesgo inicia con probabilidad calificada como "Probable" e impacto "Mayor" y está ubicado en una zona de riesgo inherente "Alta (40)". Después de controles queda con probabilidad "Posible" e impacto "Mayor" y ubicado en zona de riesgo residual "Alta (30)".
- Riesgo C.TI.04: Este riesgo inicia con probabilidad calificada como "Casi seguro" e impacto "Mayor" y está ubicado en una zona de riesgo inherente "Alta (50)". Después de controles queda con probabilidad "Probable" e impacto "Mayor" y ubicado en zona de riesgo residual "Alta (40)".
Lo anterior implica que para los riesgos 01 y 03 no hubo variación alguna en su valoración, se asumiría el riesgo residual y no requerirían plan de tratamiento, y sólo para los riesgos 02 y 04 no se asume el riesgo residual y requerirían plan de tratamiento. Al respecto, es importante anotar que</t>
    </r>
    <r>
      <rPr>
        <b/>
        <sz val="9"/>
        <rFont val="Arial"/>
        <family val="2"/>
      </rPr>
      <t xml:space="preserve"> para los riesgos de corrupción, el impacto no puede ser inferior a "Moderado"</t>
    </r>
    <r>
      <rPr>
        <sz val="9"/>
        <rFont val="Arial"/>
        <family val="2"/>
      </rPr>
      <t>, toda vez que, como lo indica la "Guía para la administración del riesgo y el diseño de controles en entidades públicas" del Departamento Administrativo de la Función Público - DAFP, estos riesgos siempre serán significativos y, por tanto, no aplican los niveles de impacto "Insignificante" y "Menor", que pueden aplicar para los demás riesgos. Además,</t>
    </r>
    <r>
      <rPr>
        <b/>
        <sz val="9"/>
        <rFont val="Arial"/>
        <family val="2"/>
      </rPr>
      <t xml:space="preserve"> los riesgos de corrupción no admiten aceptación del riesgo y siempre deben conducir a un tratamiento</t>
    </r>
    <r>
      <rPr>
        <sz val="9"/>
        <rFont val="Arial"/>
        <family val="2"/>
      </rPr>
      <t>.
d). Para todos los riesgos se observa que la "FÓRMULA DEL INDICADOR (De alertas y/o riesgos)" está presentada como una razón o división, lo cual arrojaría, como resultado, un valor representado en unidades o en valores decimales. Esto es inconsistente con los valores registrados en la columna "DATO DEL IND." que, para casi todos los casos, están presentados en formato de porcentaje.
e). El análisis de los indicadores, para todos los riesgos, se limita a presentar un resumen de lo efectuado u ocurrido, pero no señala si se presentaron alertas o materialización de riesgos. Por ejemplo, en el caso de la indisponibilidad del portal web, indica que hubo un porcentaje de indisponibilidad, pero no explica las causas o las razones por las cuales no corresponde a la materialización del riesgo de corrupción "</t>
    </r>
    <r>
      <rPr>
        <i/>
        <sz val="9"/>
        <rFont val="Arial"/>
        <family val="2"/>
      </rPr>
      <t>C.TI.03 Ocultar o NO divulgar a la ciudadanía información considerada pública en beneficio propio o de un tercero</t>
    </r>
    <r>
      <rPr>
        <sz val="9"/>
        <rFont val="Arial"/>
        <family val="2"/>
      </rPr>
      <t xml:space="preserve">". 
</t>
    </r>
    <r>
      <rPr>
        <b/>
        <sz val="9"/>
        <rFont val="Arial"/>
        <family val="2"/>
      </rPr>
      <t>Recomendaciones</t>
    </r>
    <r>
      <rPr>
        <sz val="9"/>
        <rFont val="Arial"/>
        <family val="2"/>
      </rPr>
      <t>:
1. Presentar los riesgos de corrupción, sus causas, controles, valoración y demás aspectos en el formato Matriz de Riesgos de Corrupción FO-PE-05 que esté vigente.
2. Revisar la valoración del riesgo y ajustarla para que corresponda con la establecida en la "Guía para la administración del riesgo y el diseño de controles en entidades públicas" del DAFP y/o en el Manual de Administración del Riesgo, MG-PE-18, versión 9, tomando en cuenta que para los riesgos de corrupción, el impacto no puede ser inferior a "Moderado" y que los riesgos de corrupción no admiten aceptación del riesgo y siempre deben conducir a un tratamiento.
3.  Articular la unidad de medida de la fórmula del indicador y la forma de presentación del dato del indicador, de manera que sean coincidentes.
4. Complementar el análisis de los indicadores, con el fin de que presente un análisis en relación con la ocurrencia de alertas o materialización de riesgos.</t>
    </r>
  </si>
  <si>
    <r>
      <rPr>
        <b/>
        <sz val="9"/>
        <rFont val="Arial"/>
        <family val="2"/>
      </rPr>
      <t>Se verificó que:</t>
    </r>
    <r>
      <rPr>
        <sz val="9"/>
        <rFont val="Arial"/>
        <family val="2"/>
      </rPr>
      <t xml:space="preserve">
a) Los controles existen.
b) De acuerdo con la STRT, se encuentran descritos en diferentes documentos como el Instructivo IN-TI-04 "Instructivo Ingreso al Centro de Cómputo y a los Centros de Cableado" (control 1); el documento DU-TI-06 "Políticas Operacionales de Tecnologías de Información" (controles 2 y 5); MG-TI-16 "Manual de Copias de Seguridad" (control 4); IN-TI-16 "Instructivo Revisión de los Derechos de Acceso a los Servicios de TI" (control 6). El control 7, según indica el proceso, se encuentra en la "</t>
    </r>
    <r>
      <rPr>
        <i/>
        <sz val="9"/>
        <rFont val="Arial"/>
        <family val="2"/>
      </rPr>
      <t>Resolución 003 de la Secretaría Distrital de Hacienda</t>
    </r>
    <r>
      <rPr>
        <sz val="9"/>
        <rFont val="Arial"/>
        <family val="2"/>
      </rPr>
      <t>", sin embargo, no la conocen, no se sabe de qué año es y no se encontró descrita dentro del normograma del IDU. El control 3 no está documentado.
c) Sí están implementados a través de diferentes herramientas como el sistema biométrico Biostar (control 1); el sistema de Directorio Activo (controles 2 y 5) y el sistema de cada motor de base de datos o aplicación para el control de acceso (</t>
    </r>
    <r>
      <rPr>
        <i/>
        <sz val="9"/>
        <rFont val="Arial"/>
        <family val="2"/>
      </rPr>
      <t>login</t>
    </r>
    <r>
      <rPr>
        <sz val="9"/>
        <rFont val="Arial"/>
        <family val="2"/>
      </rPr>
      <t xml:space="preserve">) para aquellos que no realizan autenticación contra el Directorio Activo (control 2); centro de monitoreo manejado por la empresa de vigilancia (control 3); sistema automatizado de copias de seguridad Backupexec (control 4); envío bimestral de correo electrónico solicitando a los jefes que informen las novedades en los usuarios de sus áreas, además del módulo Gestión TIC del sistema de información CHIE (control 6); establecimiento de conexiones de tipo VPN con cada banco en el que se reciben pagos para el IDU, firewall independiente en el área de tesorería y sistema de grabación de llamadas para banca electrónica (control 7).
d) La STRT no identificó materialización del riesgo durante el segundo cuatrimestre de 2019. 
</t>
    </r>
    <r>
      <rPr>
        <b/>
        <sz val="9"/>
        <rFont val="Arial"/>
        <family val="2"/>
      </rPr>
      <t>El diseño de los controles se considera parcialmente adecuado, toda vez que:</t>
    </r>
    <r>
      <rPr>
        <sz val="9"/>
        <rFont val="Arial"/>
        <family val="2"/>
      </rPr>
      <t xml:space="preserve">
- Si bien pretenden mitigar el riesgo, los controles están apuntando solamente a la gestión, pero no a lo que hace que el riesgo sea de corrupción. Adicionalmente, la causa dos ("</t>
    </r>
    <r>
      <rPr>
        <i/>
        <sz val="9"/>
        <rFont val="Arial"/>
        <family val="2"/>
      </rPr>
      <t>Componendas entre funcionarios y terceros</t>
    </r>
    <r>
      <rPr>
        <sz val="9"/>
        <rFont val="Arial"/>
        <family val="2"/>
      </rPr>
      <t>") no tiene ningún control asociado. 
- No está definido un responsable específico para cada uno de los controles. De hecho, aparece la STRT asociada por causa y no por control (están identificadas 4 causas y 7 controles). Adicionalmente, hay controles que no son ejecutados por la STRT, como el caso de "Cámaras de video" ya que el centro de monitoreo es manejado por la empresa de vigilancia y no por la STRT. 
- De acuerdo con la forma en como están redactados los controles, el propósito de cada uno de ellos no es totalmente claro. Esto es, no se identifica cómo operan específicamente, cuándo se utilizan o aplican. Tal es el caso del control "Cámaras de video".
- La frecuencia (columna "PERIODO DE EJECUCIÓN") está definida por causa y no por control. Además, indica que es "semestral"; no obstante, los controles operan según evento. Por ejemplo, el acceso al centro de cómputo se da cada que sea necesario o el acceso a aplicaciones es constante, por lo cual el control respectivo debería aplicarse o se aplica cada que ocurren.
- Las características de los controles como el tipo o naturaleza (Preventivo, Correctivo o Detectivo), si están documentados, si son automáticos o manuales, la frecuencia, la evidencias o registros, la efectividad, las valoraciones, entre otras, no están identificadas para cada control, sino que están asociadas a las causas.
- No están identificadas, para cada uno de los controles, las evidencias o registros que dan cuenta de su ejecución.
- La documentación de los controles presenta debilidades. Por ejemplo, la documentación del control 6, aportada por la STRT, se refiere a la revisión que efectúa dicha dependencia, cada dos meses, mediante el envío a los jefes de áreas solicitando que informen las novedades en su personal; sin embargo, el control está descrito como la solicitud de permisos que efectúan los usuarios. Ahora bien, en relación con el aplicativo CHIE, el sistema se usa, pero esto no está plenamente documentado, ya que el procedimiento existente (PR-TI-02 "Gestionar Usuarios Tecnológicos", versión 1) cita la utilización que formatos físicos para los requerimientos de los usuarios, los cuales ya no se utilizan. Tampoco se sabe, con certeza, cuál es la Resolución 003 que documenta el control 7.
Por otra parte, en relación con el indicador de alertas y/o riesgos (campo "FÓRMULA DEL INDICADOR (De alertas y/o riesgos)"), de acuerdo con lo consignado en el campo de análisis, se estaría refiriendo a las "ACCIONES ASOCIADAS AL CONTROL" o a la acción de contingencia en caso de materialización "</t>
    </r>
    <r>
      <rPr>
        <i/>
        <sz val="9"/>
        <rFont val="Arial"/>
        <family val="2"/>
      </rPr>
      <t>Seguimiento a las herramientas de monitorización y logs</t>
    </r>
    <r>
      <rPr>
        <sz val="9"/>
        <rFont val="Arial"/>
        <family val="2"/>
      </rPr>
      <t xml:space="preserve">". No está midiendo la presentación de alertas o riesgos ni el cumplimiento de acciones (eficacia) o el impacto de las mismas (efectividad). Además, si no se ha materializado el riesgo, no tendría sentido la ejecución de las acciones de contingencia planteadas, toda vez que éstas deben ser de aplicación inmediata y a corto plazo para restablecer, lo más pronto posible, la normalidad de las actividades. Es decir, si las acciones de contingencia son ejecutadas permanentemente o con cierta periodicidad, sin que se haya materializado el riesgo, es posible que correspondan a controles. La acción de contingencia 1 es igual a la acción de contingencia 3.
</t>
    </r>
    <r>
      <rPr>
        <b/>
        <sz val="9"/>
        <rFont val="Arial"/>
        <family val="2"/>
      </rPr>
      <t>Recomendaciones</t>
    </r>
    <r>
      <rPr>
        <sz val="9"/>
        <rFont val="Arial"/>
        <family val="2"/>
      </rPr>
      <t>:
1. Revisar los controles, de manera que su redacción contenga los elementos citados en la "Guía para la administración del riesgo y el diseño de controles en entidades públicas" del Departamento Administrativo de la Función Pública - DAFP: debe incluir responsable, frecuencia de ejecución, propósito del control, cómo se ejecuta, qué pasa cuando se presentan desviaciones después de ejecutarlo y qué evidencias quedarán que demuestren su ejecución (registros).
2. Identificar controles que apunten a eliminar/disminuir el impacto de todas las causas, particularmente de la causa dos, para la cual no se ha implementado ninguno. Debe tenerse en cuenta que para cada causa identificada debe implementarse, por lo menos, un control.
3. Verificar si las acciones de respuesta o contingencia planteadas en caso de materialización del riesgo corresponden a controles que se están aplicando y, de ser así, contemplar la posibilidad de registrarlas como tales, identificando a cuál causa se asociarían. Igualmente, plantear acciones de contingencia que, en caso de materialización, sean de aplicación inmediata y permitan recuperar lo más pronto posible la normalidad del proceso. 
4. Revisar la frecuencia de ejecución de los controles establecidos, teniendo en cuenta que ésta debe identificarse para cada uno y que debe concordar con la manera y los momentos en que se realizan.
5. Verificar los responsables de ejecución de los controles establecidos, teniendo en cuenta que cada control debe tener identificado quién lo ejecuta (rol y/o cargo). Particularmente, revisar el responsable de ejecución del control 3, toda vez que la administración y monitoreo del sistema de vigilancia a través de cámaras de video es efectuada por la empresa de vigilancia.
6. Evaluar la posibilidad de individualizar, para cada control, las características como el tipo, documentación, forma de ejecución, frecuencia, evidencia, valoración, etc., con el fin de robustecer su identificación e idoneidad.
7. Considerar la revisión de la documentación de los controles y efectuar las actualizaciones que se encuentren pertinentes para que ésta refleje la manera en como estos se ejecutan.
8. Revisar y ajustar la fórmula del indicador para que mida la presentación de alertas o riesgos, el cumplimiento de acciones (eficacia), o el impacto de las mismas (efectividad).</t>
    </r>
  </si>
  <si>
    <t>Componendas entre funcionarios y terceros.</t>
  </si>
  <si>
    <t>Informar a la Oficina de Control Disciplinario sobre posibles actos de corrupción</t>
  </si>
  <si>
    <t>Inadecuada gestión de privilegios de usuario.</t>
  </si>
  <si>
    <t>Interceptación de datos de las transferencias de recaudo electrónico</t>
  </si>
  <si>
    <t>Seguimiento a las herramientas de monitorización y logs</t>
  </si>
  <si>
    <t>Cambios no controlados sobre las versiones de los documentos.</t>
  </si>
  <si>
    <t>C.TI.02</t>
  </si>
  <si>
    <t>Revelar información de carácter confidencial a terceros que se vean beneficiados por la oportunidad de la misma</t>
  </si>
  <si>
    <t>Pérdida de la confidencialidad de la información.
Procesos poco transparentes.
Pérdida de imagen institucional.
Responsabilidades Disciplinarias y/o fiscales.
Fuga de información reservada.</t>
  </si>
  <si>
    <t>Probable</t>
  </si>
  <si>
    <t>2. Aplicación de las políticas de Seguridad de la Información.</t>
  </si>
  <si>
    <t>1. Revisión semestral de la efectividad de los controles existentes.
2. Socialización de las políticas de Seguridad de la Información con base en el plan de comunicaciones.</t>
  </si>
  <si>
    <t>Actas de reunión o actos administrativos de soporte</t>
  </si>
  <si>
    <t>Aplicar controles de autenticidad de los documentos identificados como sensibles</t>
  </si>
  <si>
    <t>Actividades del plan de comunicaciones desarrolladas / total de actividades del plan de comunicaciones.</t>
  </si>
  <si>
    <t>Se identifican los activos de información sensibles y las áreas y personas que gesionan esta información</t>
  </si>
  <si>
    <r>
      <rPr>
        <b/>
        <sz val="9"/>
        <rFont val="Arial"/>
        <family val="2"/>
      </rPr>
      <t>Se verificó que</t>
    </r>
    <r>
      <rPr>
        <sz val="9"/>
        <rFont val="Arial"/>
        <family val="2"/>
      </rPr>
      <t xml:space="preserve">:
a) El control existe.
b) De acuerdo con la STRT, se encuentra descrito en la Resolución 34217 de 2015, que adopta el Marco de Políticas de Control para la Seguridad de la Información, y en el documento DU-TI-06 "Políticas Operacionales de Tecnologías de Información".
c) El proceso indicó que están implementados desde varios aspectos, por ejemplo, con el Directorio Activo, las reglas del firewall que controlan la navegación y el acceso a los servicios de red. Las copias de seguridad y otros (por ejemplo, los citados para el riesgo C.TI.02).
d) La STRT no identificó materialización del riesgo durante el primer cuatrimestre de 2019. 
En general, el planteamiento del riesgo, causas, consecuencias, control y demás aspectos, están planteados para la generalidad de la Entidad (es decir, como si fuera el Subsistema de Seguridad de la Información) y no sólo lo aplicable al proceso. El diseño del control se considera parcialmente adecuado toda vez que:
- Si bien pretende mitigar el riesgo, el control no está apuntando a evitar el cambio no controlado sobre versiones de documentos o la falta de apropiación de las políticas de privacidad de la información, es decir, no está apuntando, específicamente, a ninguna de las dos causas.
- No está definido un responsable específico para el control. Aparecen, relacionadas con las causas, la STRT (causa 1) y la SGGC (causa 2). Adicionalmente, el documento DU-TI-06 presenta lineamientos de trabajo y responsabilidad frente a los diversos componentes de Tecnologías de Información y Comunicación al interior del Instituto, por lo cual describe distintas medidas, preceptos, actividades o responsabilidades que se aplican de forma diferente, dependiendo de cuándo se realicen y el aspecto o tema al que se refieran. 
- De acuerdo con la forma en como está redactado, el propósito del control no es totalmente claro. Esto es, no se identifica cómo opera específicamente, cuándo se utiliza o aplica.
- La frecuencia (columna "PERIODO DE EJECUCIÓN") está definida por causa y no por control. Además, indica que es "semestral"; no obstante, la aplicación de las políticas de seguridad de la información es permanente o, según el aspecto al que se refiera, se daría según evento. Por ejemplo, hay lineamientos para el uso de la red interna de datos o el uso de los equipos de cómputo del Instituto fuera de las instalaciones; la frecuencia de aplicación del control en estos casos es diferente.
Por otra parte, en relación con el indicador de alertas y/o riesgos (campo "FÓRMULA DEL INDICADOR (De alertas y/o riesgos)"), no queda claro a cuál plan de comunicaciones se está refiriendo (si es uno interno del área o si es de la entidad). En el campo de análisis presentan dos resultados para un único indicador, uno relacionado con activos de información y otro con publicaciones sobre seguridad de la información, pero no se puede determinar si esas actividades forman parte del plan de comunicaciones. Como está planteado, el indicador no está midiendo la presentación de alertas o materialización de riesgos, ni cumplimiento (eficacia) o impacto (efectividad) de las actividades de control. Sin embargo, si no se ha materializado el riesgo, no tendría sentido la ejecución de acciones de contingencia. 
En cuanto a las acciones de contingencia, las planteadas parecen acciones que se ejecutarían con cierta periodicidad o permanentemente: no parecen acciones que una vez ejecutadas, permitan restablecer, a la mayor brevedad, la normalidad de las actividades del proceso después de la materialización del riesgo.
</t>
    </r>
    <r>
      <rPr>
        <b/>
        <sz val="9"/>
        <rFont val="Arial"/>
        <family val="2"/>
      </rPr>
      <t>Recomendaciones</t>
    </r>
    <r>
      <rPr>
        <sz val="9"/>
        <rFont val="Arial"/>
        <family val="2"/>
      </rPr>
      <t>:
1. Revisar el planteamiento general del riesgo, para que se construya desde el punto de vista del objetivo del proceso y las actividades que se desarrollan en el marco del mismo.
2. Revisar los controles, de manera que su redacción contenga los elementos citados en la "Guía para la administración del riesgo y el diseño de controles en entidades públicas" del Departamento Administrativo de la Función Público - DAFP: debe incluir responsable, frecuencia de ejecución, propósito del control, cómo se ejecuta, qué pasa cuando se presentan desviaciones después de ejecutarlo y qué evidencias quedarán que demuestren su ejecución (registros).
3. Identificar controles que apunten a eliminar/disminuir el impacto de las causas identificadas.
4. Verificar si las acciones de respuesta o contingencia planteadas en caso de materialización del riesgo corresponden a controles que se están aplicando y, de ser así, contemplar la posibilidad de registrarlas como tales, identificando a cuál causa se asociarían. Igualmente, plantear acciones de contingencia que, en caso de materialización, sean de aplicación inmediata y permitan recuperar lo más pronto posible la normalidad del proceso. 
5. Revisar la frecuencia de ejecución de los controles establecidos, teniendo en cuenta que ésta debe identificarse para cada uno y que debe concordar con la manera y los momentos en que se realizan.
6. Verificar los responsables de ejecución de los controles establecidos, teniendo en cuenta que cada control debe tener identificado quién lo ejecuta (rol y/o cargo).
7. Considerar la revisión de la documentación de los controles y efectuar las actualizaciones que se encuentren pertinentes para que ésta refleje la manera en como estos se ejecutan.
8. Revisar y ajustar la fórmula del indicador para que mida la presentación de alertas o riesgos, el cumplimiento de acciones (eficacia), o el impacto de las mismas (efectividad).</t>
    </r>
  </si>
  <si>
    <r>
      <rPr>
        <b/>
        <sz val="9"/>
        <rFont val="Arial"/>
        <family val="2"/>
      </rPr>
      <t>Se verificó que</t>
    </r>
    <r>
      <rPr>
        <sz val="9"/>
        <rFont val="Arial"/>
        <family val="2"/>
      </rPr>
      <t xml:space="preserve">:
a) El control existe.
b) De acuerdo con la STRT, se encuentra descrito en la Resolución 34217 de 2015, que adopta el Marco de Políticas de Control para la Seguridad de la Información, y en el documento DU-TI-06 "Políticas Operacionales de Tecnologías de Información".
c) El proceso indicó que están implementados desde varios aspectos, por ejemplo, con el Directorio Activo, las reglas del firewall que controlan la navegación y el acceso a los servicios de red. Las copias de seguridad y otros (por ejemplo, los citados para el riesgo C.TI.02).
d) La STRT no identificó materialización del riesgo durante el segundo cuatrimestre de 2019. 
En general, el riesgo, causas, consecuencias, control y demás aspectos, están planteados para la generalidad de la Entidad (es decir, como si fuera el Subsistema de Seguridad de la Información) y no sólo lo aplicable al proceso. </t>
    </r>
    <r>
      <rPr>
        <b/>
        <sz val="9"/>
        <rFont val="Arial"/>
        <family val="2"/>
      </rPr>
      <t>El diseño del control se considera parcialmente adecuado, toda vez que</t>
    </r>
    <r>
      <rPr>
        <sz val="9"/>
        <rFont val="Arial"/>
        <family val="2"/>
      </rPr>
      <t xml:space="preserve">:
- Si bien pretende mitigar el riesgo, el control no está apuntando a evitar el cambio no controlado sobre versiones de documentos o la falta de apropiación de las políticas de privacidad de la información, es decir, no está apuntando, específicamente, a ninguna de las dos causas.
- No está definido un responsable específico para el control. Aparecen, relacionadas con las causas, la STRT (causa 1) y la SGGC (causa 2). Adicionalmente, el documento DU-TI-06 presenta lineamientos de trabajo y responsabilidad frente a los diversos componentes de Tecnologías de Información y Comunicación al interior del Instituto, por lo cual describe distintas medidas, preceptos, actividades o responsabilidades que se aplican de forma diferente, dependiendo de cuándo se realicen y el aspecto o tema al que se refieran. 
- De acuerdo con la forma en como el control está redactado, su propósito no es totalmente claro. Esto es, no se identifica cómo opera específicamente, cuándo se utiliza o aplica.
- La frecuencia (columna "PERIODO DE EJECUCIÓN") está definida por causa y no por control. Además, indica que es "semestral"; no obstante, la aplicación de las políticas de seguridad de la información es permanente o, según el aspecto al que se refiera, se daría según evento. Por ejemplo, hay lineamientos para el uso de la red interna de datos o el uso de los equipos de cómputo del Instituto fuera de las instalaciones; la frecuencia de aplicación del control en estos casos es diferente.
Por otra parte, en relación con el indicador de alertas y/o riesgos (campo "FÓRMULA DEL INDICADOR (De alertas y/o riesgos)"), no queda claro a cuál plan de comunicaciones se está refiriendo (si es uno interno del área o si es de la entidad). En el campo de análisis presentan dos resultados para un único indicador, uno relacionado con activos de información y otro con piezas de comunicación (sin especificar el tema), pero no se puede determinar si esas actividades forman parte del plan de comunicaciones. Como está planteado, el indicador no está midiendo la presentación de alertas o materialización de riesgos, ni cumplimiento (eficacia) o impacto (efectividad) de las actividades de control. 
En cuanto a las acciones de contingencia, las planteadas parecen acciones que se ejecutan o ejecutarían con cierta periodicidad o permanentemente: no parecen acciones que una vez ejecutadas, permitan restablecer, a la mayor brevedad, la normalidad de las actividades del proceso después de la materialización del riesgo. Es decir, si se materializara el riesgo, no tendría sentido la ejecución de las acciones de contingencia planteadas, toda vez que éstas deben ser de aplicación inmediata y a corto plazo para restablecer, lo más pronto posible, la normalidad de las actividades.
</t>
    </r>
    <r>
      <rPr>
        <b/>
        <sz val="9"/>
        <rFont val="Arial"/>
        <family val="2"/>
      </rPr>
      <t>Recomendaciones</t>
    </r>
    <r>
      <rPr>
        <sz val="9"/>
        <rFont val="Arial"/>
        <family val="2"/>
      </rPr>
      <t>:
1. Revisar el planteamiento general del riesgo, para que se construya desde el punto de vista del objetivo del proceso y las actividades que se desarrollan en el marco del mismo.
2. Revisar los controles, de manera que su redacción contenga los elementos citados en la "Guía para la administración del riesgo y el diseño de controles en entidades públicas" del DAFP: debe incluir responsable, frecuencia de ejecución, propósito del control, cómo se ejecuta, qué pasa cuando se presentan desviaciones después de ejecutarlo y qué evidencias quedarán que demuestren su ejecución (registros).
3. Identificar controles que apunten a eliminar/disminuir el impacto de las causas identificadas.
4. Verificar si las acciones de respuesta o contingencia planteadas en caso de materialización del riesgo corresponden a controles que se están aplicando y, de ser así, contemplar la posibilidad de registrarlas como tales, identificando a cuál causa se asociarían. Igualmente, plantear acciones de contingencia que, en caso de materialización, sean de aplicación inmediata y permitan recuperar lo más pronto posible la normalidad del proceso. 
5. Revisar la frecuencia de ejecución de los controles establecidos, teniendo en cuenta que ésta debe identificarse para cada uno y que debe concordar con la manera y los momentos en que se realizan.
6. Verificar los responsables de ejecución de los controles establecidos, teniendo en cuenta que cada control debe tener identificado quién lo ejecuta (rol y/o cargo).
7. Considerar la revisión de la documentación de los controles y efectuar las actualizaciones que se encuentren pertinentes para que ésta refleje la manera en como estos se ejecutan.
8. Revisar y ajustar la fórmula del indicador para que mida la presentación de alertas o riesgos, el cumplimiento de acciones (eficacia), o el impacto de las mismas (efectividad).</t>
    </r>
  </si>
  <si>
    <t>Falta de apropiación de las políticas de privacidad de la información.</t>
  </si>
  <si>
    <t xml:space="preserve">Campañas de divulgación </t>
  </si>
  <si>
    <t>Fortalecer las campañas de sensibilización</t>
  </si>
  <si>
    <t>Se publicaron 4 piezas de comuniación en el periodo evaluado</t>
  </si>
  <si>
    <t>Conflictos de Interés.</t>
  </si>
  <si>
    <t>C.TI.03</t>
  </si>
  <si>
    <t>Ocultar o NO divulgar a la ciudadanía información considerada pública en beneficio propio o de un tercero.</t>
  </si>
  <si>
    <t>Pérdida de la disponibilidad de la información.
Procesos poco transparentes.
Pérdida de imagen institucional.
Responsabilidades Disciplinarias y/o fiscales.</t>
  </si>
  <si>
    <t>1. Herramientas de monitorización de la infraestructura tecnológica.
2. Mantener los portales web de la entidad en niveles de disponibilidad aceptables.</t>
  </si>
  <si>
    <t>Verificación del porcentaje de disponibilidad del portal web</t>
  </si>
  <si>
    <t>Página web actualizada</t>
  </si>
  <si>
    <t>Publicación de información en portales de la Alcaldía Mayor</t>
  </si>
  <si>
    <t>Tiempo de disponibilidad del portal web IDU / tiempo total del periodo</t>
  </si>
  <si>
    <t>El portal web estuvo indisponible durante 26 horas en el periodo evaluado.</t>
  </si>
  <si>
    <r>
      <rPr>
        <b/>
        <sz val="9"/>
        <rFont val="Arial"/>
        <family val="2"/>
      </rPr>
      <t>Se verificó que:</t>
    </r>
    <r>
      <rPr>
        <sz val="9"/>
        <rFont val="Arial"/>
        <family val="2"/>
      </rPr>
      <t xml:space="preserve">
a) Los controles existen.
b) De acuerdo con la STRT, se encuentran descritos en el procedimiento PR-TI-23 "Gestión de Telecomunicaciones" y en el documento DU-TI-06 "Políticas Operacionales de TI".
c) La STRT señaló que están implementados. De hecho, monitorean el comportamiento de las bases de datos, servicios y equipos de TI, contenedores de aplicaciones Oracle y del portal web. Para esto se utilizan herramientas de monitoreo como Nagios o UptimeRobot.
d) La STRT no identificó materialización del riesgo durante el primer cuatrimestre de 2019. 
En general, el planteamiento del riesgo, causas, consecuencias, controles y demás aspectos, están planteados para la generalidad de la Entidad (es decir, como si fuera el Subsistema de Seguridad de la Información) y no sólo lo aplicable al proceso. El diseño de los controles se considera con deficiencias toda vez que:
- Si bien pretenden mitigar el riesgo, los controles están apuntando solamente a la gestión, pero no a lo que hace que el riesgo sea de corrupción. Las "</t>
    </r>
    <r>
      <rPr>
        <i/>
        <sz val="9"/>
        <rFont val="Arial"/>
        <family val="2"/>
      </rPr>
      <t>Herramientas de monitorización de la infraestructura tecnológica</t>
    </r>
    <r>
      <rPr>
        <sz val="9"/>
        <rFont val="Arial"/>
        <family val="2"/>
      </rPr>
      <t>" (control 1) y el "</t>
    </r>
    <r>
      <rPr>
        <i/>
        <sz val="9"/>
        <rFont val="Arial"/>
        <family val="2"/>
      </rPr>
      <t>Mantener los portales web de la entidad en niveles de disponibilidad aceptables</t>
    </r>
    <r>
      <rPr>
        <sz val="9"/>
        <rFont val="Arial"/>
        <family val="2"/>
      </rPr>
      <t>" (control 2), no garantizan, en sí mismos, la actualización de la información en medios de comunicación institucional o la divulgación efectiva de la información pública; esto es, el que haya disponibilidad de servicios y herramientas de monitoreo de la infraestructura tecnológica no garantiza que la información pública sea publicada y esté actualizada (en la web u otros medios) ni evita que su ocultamiento (intencional o no). Adicionalmente, la causa 1 ("</t>
    </r>
    <r>
      <rPr>
        <i/>
        <sz val="9"/>
        <rFont val="Arial"/>
        <family val="2"/>
      </rPr>
      <t>Conflictos de Interés</t>
    </r>
    <r>
      <rPr>
        <sz val="9"/>
        <rFont val="Arial"/>
        <family val="2"/>
      </rPr>
      <t xml:space="preserve">") no tiene ningún control asociado. 
- No está definido un responsable específico para cada uno de los controles. De hecho, aparecen relacionadas con las causas, la dependencias STRT (causa 1) y OAC (causa 2). Los controles planteados, que se relacionan con el monitoreo y disponibilidad de servicios de TI son, en realidad, ejecutados por personal de la STRT, como se dijo, a través de herramientas implementadas para ello. La OAC dicta políticas editoriales y se encarga de cargar contenidos en la página web, de acuerdo con solicitudes de otras áreas y/o necesidades identificadas por ellos, pero no se encargan de la disponibilidad de los servicios.
- De acuerdo con la forma en como están redactados, el propósito de los controles no es totalmente claro. Esto es, no se identifica cómo operan específicamente, cuándo se utilizan o aplican.
- La frecuencia (columna "PERIODO DE EJECUCIÓN") está definida por causa y no por control. Además, indica que es "semestral"; no obstante, los controles operan permanentemente.
- La documentación de los controles presenta debilidades. El documento DU-TI-06 presenta lineamientos de trabajo y responsabilidad frente a los distintos componentes de Tecnologías de Información y Comunicación al interior del Instituto, por lo cual describe diversas medidas, preceptos, actividades o responsabilidades que se aplican de forma diferente, dependiendo de cuándo se realicen y el aspecto o tema al que se refieran. Ahora, el procedimiento PR-TI-23, tampoco especifica cómo se utilizan las herramientas de monitoreo para el mantenimiento de la disponibilidad de servicios en niveles aceptables, cuáles son los niveles aceptables, cuándo se utilizan, etc.
El planteamiento de la acción de respuesta o contingencia en caso de materialización del riesgo hace referencia a una entidad externa, lo cual podría dificultar su ejecución.  
</t>
    </r>
    <r>
      <rPr>
        <b/>
        <sz val="9"/>
        <rFont val="Arial"/>
        <family val="2"/>
      </rPr>
      <t>Recomendaciones</t>
    </r>
    <r>
      <rPr>
        <sz val="9"/>
        <rFont val="Arial"/>
        <family val="2"/>
      </rPr>
      <t>:
1. Revisar el planteamiento general del riesgo, para que se construya desde el punto de vista del objetivo del proceso y las actividades que se desarrollan en el marco del mismo. 
2. Revisar los controles, de manera que su redacción contenga los elementos citados en la "Guía para la administración del riesgo y el diseño de controles en entidades públicas" del Departamento Administrativo de la Función Público - DAFP: debe incluir responsable, frecuencia de ejecución, propósito del control, cómo se ejecuta, qué pasa cuando se presentan desviaciones después de ejecutarlo y qué evidencias quedarán que demuestren su ejecución (registros).
3. Identificar controles que apunten a eliminar/disminuir el impacto de todas las causas, particularmente de la causa uno, para la cual no se ha implementado ninguno.
4. Revisar la frecuencia de ejecución de los controles establecidos, teniendo en cuenta que ésta debe identificarse para cada uno y que debe concordar con la manera y los momentos en que se realizan.
5. Verificar los responsables de ejecución de los controles establecidos, teniendo en cuenta que cada control debe tener identificado quién lo ejecuta (rol y/o cargo). 
6. Considerar la revisión de la documentación de los controles y efectuar las actualizaciones que se encuentren pertinentes para que ésta refleje la manera en como estos se ejecutan.
7. Verificar, si en caso de identificarse la materialización del riesgo, la acción de respuesta o contingencia es fácil implementación toda vez que está haciendo referencia a la utilización de un portal web sobre el cual la STRT, la OAC o el IDU no tienen gobernabilidad.</t>
    </r>
  </si>
  <si>
    <r>
      <rPr>
        <b/>
        <sz val="9"/>
        <rFont val="Arial"/>
        <family val="2"/>
      </rPr>
      <t>Se verificó que:</t>
    </r>
    <r>
      <rPr>
        <sz val="9"/>
        <rFont val="Arial"/>
        <family val="2"/>
      </rPr>
      <t xml:space="preserve">
a) Los controles existen.
b) De acuerdo con la STRT, se encuentran descritos en el procedimiento PR-TI-23 "Gestión de Telecomunicaciones" y en el documento DU-TI-06 "Políticas Operacionales de TI".
c) La STRT señaló que están implementados. De hecho, monitorean el comportamiento de las bases de datos, servicios y equipos de TI, contenedores de aplicaciones Oracle y del portal web. Para esto se utilizan herramientas de monitoreo como Nagios o UptimeRobot.
d) La STRT no identificó materialización del riesgo durante el segundo cuatrimestre de 2019. 
En general, el riesgo, causas, consecuencias, controles y demás aspectos, están planteados para la generalidad de la Entidad (es decir, como si fuera el Subsistema de Seguridad de la Información) y no sólo lo aplicable al proceso. </t>
    </r>
    <r>
      <rPr>
        <b/>
        <sz val="9"/>
        <rFont val="Arial"/>
        <family val="2"/>
      </rPr>
      <t>El diseño de los controles se considera con deficiencias, toda vez que:</t>
    </r>
    <r>
      <rPr>
        <sz val="9"/>
        <rFont val="Arial"/>
        <family val="2"/>
      </rPr>
      <t xml:space="preserve">
- Si bien pretenden mitigar el riesgo, los controles están apuntando solamente a la gestión, pero no a lo que hace que el riesgo sea de corrupción. Las "</t>
    </r>
    <r>
      <rPr>
        <i/>
        <sz val="9"/>
        <rFont val="Arial"/>
        <family val="2"/>
      </rPr>
      <t>Herramientas de monitorización de la infraestructura tecnológica</t>
    </r>
    <r>
      <rPr>
        <sz val="9"/>
        <rFont val="Arial"/>
        <family val="2"/>
      </rPr>
      <t>" (control 1) y el "</t>
    </r>
    <r>
      <rPr>
        <i/>
        <sz val="9"/>
        <rFont val="Arial"/>
        <family val="2"/>
      </rPr>
      <t>Mantener los portales web de la entidad en niveles de disponibilidad aceptables</t>
    </r>
    <r>
      <rPr>
        <sz val="9"/>
        <rFont val="Arial"/>
        <family val="2"/>
      </rPr>
      <t>" (control 2), no garantizan, en sí mismos, la actualización de la información en medios de comunicación institucional o la divulgación efectiva de la información pública; esto es, el que haya disponibilidad de servicios y herramientas de monitoreo de la infraestructura tecnológica no garantiza que la información pública sea publicada y esté actualizada (en la web u otros medios) ni evita su ocultamiento (intencional o no). Adicionalmente, la causa 1 ("</t>
    </r>
    <r>
      <rPr>
        <i/>
        <sz val="9"/>
        <rFont val="Arial"/>
        <family val="2"/>
      </rPr>
      <t>Conflictos de Interés</t>
    </r>
    <r>
      <rPr>
        <sz val="9"/>
        <rFont val="Arial"/>
        <family val="2"/>
      </rPr>
      <t xml:space="preserve">") no tiene ningún control asociado. 
- No está definido un responsable específico para cada uno de los controles. De hecho, aparecen relacionadas con las causas, la dependencias STRT (causa 1) y OAC (causa 2). Los controles planteados, que se relacionan con el monitoreo y disponibilidad de servicios de TI son, en realidad, ejecutados por personal de la STRT, como se dijo, a través de herramientas implementadas para ello. La OAC dicta políticas editoriales y se encarga de cargar contenidos en la página web, de acuerdo con solicitudes de otras áreas y/o necesidades identificadas por ellos, pero no se encargan de la disponibilidad de los servicios.
- De acuerdo con la forma en como están redactados los controles, su propósito no es totalmente claro. Esto es, no se identifica cómo operan específicamente, cuándo se utilizan o aplican.
- La frecuencia (columna "PERIODO DE EJECUCIÓN") está definida por causa y no por control. Además, indica que es "semestral"; no obstante, los controles operan permanentemente.
- La documentación de los controles presenta debilidades. El documento DU-TI-06 presenta lineamientos de trabajo y responsabilidad frente a los distintos componentes de Tecnologías de Información y Comunicación al interior del Instituto, por lo cual describe diversas medidas, preceptos, actividades o responsabilidades que se aplican de forma diferente, dependiendo de cuándo se realicen y el aspecto o tema al que se refieran. Ahora, el procedimiento PR-TI-23, tampoco especifica cómo se utilizan las herramientas de monitoreo para el mantenimiento de la disponibilidad de servicios en niveles aceptables, cuáles son los niveles aceptables, cuándo se utilizan, etc.
El planteamiento de la acción de respuesta o contingencia en caso de materialización del riesgo hace referencia a una entidad externa, lo cual podría dificultar su ejecución.  
</t>
    </r>
    <r>
      <rPr>
        <b/>
        <sz val="9"/>
        <rFont val="Arial"/>
        <family val="2"/>
      </rPr>
      <t>Recomendaciones</t>
    </r>
    <r>
      <rPr>
        <sz val="9"/>
        <rFont val="Arial"/>
        <family val="2"/>
      </rPr>
      <t>:
1. Revisar el planteamiento general del riesgo, para que se construya desde el punto de vista del objetivo del proceso y las actividades que se desarrollan en el marco del mismo. 
2. Revisar los controles, de manera que su redacción contenga los elementos citados en la "Guía para la administración del riesgo y el diseño de controles en entidades públicas" del DAFP: debe incluir responsable, frecuencia de ejecución, propósito del control, cómo se ejecuta, qué pasa cuando se presentan desviaciones después de ejecutarlo y qué evidencias quedarán que demuestren su ejecución (registros).
3. Identificar controles que apunten a eliminar/disminuir el impacto de todas las causas, particularmente de la causa uno, para la cual no se ha implementado ninguno. Debe tenerse en cuenta que para cada causa identificada debe implementarse, por lo menos, un control.
4. Revisar la frecuencia de ejecución de los controles establecidos, teniendo en cuenta que ésta debe identificarse para cada uno y que debe concordar con la manera y los momentos en que se realizan.
5. Verificar los responsables de ejecución de los controles establecidos, teniendo en cuenta que cada control debe tener identificado quién lo ejecuta (rol y/o cargo). 
6. Considerar la revisión de la documentación de los controles y efectuar las actualizaciones que se encuentren pertinentes para que ésta refleje la manera en como estos se ejecutan.
7. Verificar, si en caso de identificarse la materialización del riesgo, la acción de respuesta o contingencia es fácil implementación toda vez que está haciendo referencia a la utilización de un portal web sobre el cual la STRT, la OAC o el IDU no tienen gobernabilidad.</t>
    </r>
  </si>
  <si>
    <t>Desactualización de la información en los medios de comunicación  institucionales</t>
  </si>
  <si>
    <t>OAC</t>
  </si>
  <si>
    <t>Empleado descontento y sin cultura de la legalidad</t>
  </si>
  <si>
    <t>C.TI.04</t>
  </si>
  <si>
    <t>Omitir intencionalmente la aplicación de los  procedimientos  para la prestación de los servicios de T.I. o cambiar la prioridad en la prestación del mismo,  en beneficio propio o de un tercero.</t>
  </si>
  <si>
    <t>Pérdida de la confianza en los procesos involucrados
Procesos poco transparentes.</t>
  </si>
  <si>
    <t>Casi Seguro</t>
  </si>
  <si>
    <t>Herramienta de gestión de eventos (incidentes o requerimientos - Aranda) correctamente diligenciada, en orden de llegada, o evento priorizado según criterios descritos en el Catálogo de Servicios.
Revisiones periódicas de los registros en la herramienta de gestión por parte del líder del grupo de mesa de servicios.</t>
  </si>
  <si>
    <t>Revisión semestral de la efectividad de los controles existentes.</t>
  </si>
  <si>
    <t>Informe de casos atendidos y en proceso</t>
  </si>
  <si>
    <t>Mantener controles de seguridad de la información activos y hacerles seguimiento periódicamente</t>
  </si>
  <si>
    <t>Nro de controles aplicados en el periodo / Nro. de controles identificados para el riesgo</t>
  </si>
  <si>
    <t>Se mantiene el sistema Aranda como control del servicio</t>
  </si>
  <si>
    <t>Observaciones ó cambios presentados en:
Riesgo: se mantiene
Causas: se mantiene
consecuencias: se mantienen
Controles: se mantienen
Acciones de contingencia: se mantienen
Indicador: se mantiene
Otros:</t>
  </si>
  <si>
    <r>
      <rPr>
        <b/>
        <sz val="9"/>
        <rFont val="Arial"/>
        <family val="2"/>
      </rPr>
      <t>Se verificó que:</t>
    </r>
    <r>
      <rPr>
        <sz val="9"/>
        <rFont val="Arial"/>
        <family val="2"/>
      </rPr>
      <t xml:space="preserve">
a) Los controles existen.
b) De acuerdo con la STRT, se encuentran descritos en el procedimiento PR-TI-06 "Gestión de Incidentes y Requerimientos" y en el instructivo IN-TI-02 "Solicitud de Soporte Técnico por ARANDA USDK".
c) La STRT señaló que están implementados y que, trimestralmente, realizan un informe para evaluar el estado de las solicitudes a la mesa de servicios. Está evidenciado el uso de la herramienta de software Aranda para el registro de requerimientos de servicio relacionados con la infraestructura tecnológica y los sistemas de información del IDU. 
d) La STRT no identificó materialización del riesgo durante el primer cuatrimestre de 2019. 
El diseño del control se considera con parcialmente adecuado toda vez que:
- Si bien pretenden mitigar el riesgo, los controles no están apuntando a eliminar o mitigar el impacto de las causas identificadas. De hecho, las causas no tienen ningún control asociado. 
- No está definido un responsable específico para cada uno de los controles. De hecho, aparecen relacionadas las dependencias STRT con la causa 1 y la OAP con la causa 2. Los controles planteados, que se relacionan con la herramienta de gestión de eventos (Aranda) y las revisiones a los registros en ella almacenados son, en realidad, ejecutados por personal de la STRT. La OAP emite o formula lineamientos relacionados con la planeación estratégica de la entidad, pero no se encargan de lo relacionado con la gestión de incidentes o requerimientos de TI.
- De acuerdo con la forma en como están redactados, el propósito de los controles no es totalmente claro. Esto es, no se identifica cómo operan específicamente, cuándo se utilizan o aplican.
- La frecuencia (columna "PERIODO DE EJECUCIÓN") está definida por causa y no por control. Además, indica que es "semestral"; no obstante, los controles operarían uno, según evento y otro, trimestralmente (según lo descrito por la STRT).
- La documentación de los controles presenta debilidades, toda vez que no se encontró documentada la revisión periódica de los registros en la herramienta, ni la presentación de informes trimestrales señalada por la STRT.
En cuanto a las acciones de contingencia, las planteadas parecen acciones que se ejecutarían con cierta periodicidad o permanentemente; no parecen acciones que una vez ejecutadas, permitan restablecer, a la mayor brevedad, la normalidad de las actividades del proceso después de la materialización del riesgo.
</t>
    </r>
    <r>
      <rPr>
        <b/>
        <sz val="9"/>
        <rFont val="Arial"/>
        <family val="2"/>
      </rPr>
      <t>Recomendaciones</t>
    </r>
    <r>
      <rPr>
        <sz val="9"/>
        <rFont val="Arial"/>
        <family val="2"/>
      </rPr>
      <t>:
1. Revisar los controles, de manera que su redacción contenga los elementos citados en la "Guía para la administración del riesgo y el diseño de controles en entidades públicas" del Departamento Administrativo de la Función Público - DAFP: debe incluir responsable, frecuencia de ejecución, propósito del control, cómo se ejecuta, qué pasa cuando se presentan desviaciones después de ejecutarlo y qué evidencias quedarán que demuestren su ejecución (registros).
2. Identificar controles que apunten a eliminar/disminuir el impacto de las causas identificadas para el riesgo.
4. Verificar si las acciones de respuesta o contingencia planteadas en caso de materialización del riesgo corresponden a controles que se están aplicando y, de ser así, contemplar la posibilidad de registrarlas como tales, identificando a cuál causa se asociarían. Igualmente, plantear acciones de contingencia que, en caso de materialización, sean de aplicación inmediata y permitan recuperar lo más pronto posible la normalidad del proceso. 
5. Revisar la frecuencia de ejecución de los controles establecidos, teniendo en cuenta que ésta debe identificarse para cada uno y que debe concordar con la manera y los momentos en que se realizan.
6. Verificar los responsables de ejecución de los controles establecidos, teniendo en cuenta que cada control debe tener identificado quién lo ejecuta (rol y/o cargo). 
7. Considerar la revisión de la documentación de los controles y efectuar las actualizaciones que se encuentren pertinentes para que ésta refleje la manera en como estos se ejecutan.</t>
    </r>
  </si>
  <si>
    <r>
      <rPr>
        <b/>
        <sz val="9"/>
        <rFont val="Arial"/>
        <family val="2"/>
      </rPr>
      <t>Se verificó que:</t>
    </r>
    <r>
      <rPr>
        <sz val="9"/>
        <rFont val="Arial"/>
        <family val="2"/>
      </rPr>
      <t xml:space="preserve">
a) Los controles existen.
b) De acuerdo con la STRT, se encuentran descritos en el procedimiento PR-TI-06 "Gestión de Incidentes y Requerimientos" y en el instructivo IN-TI-02 "Solicitud de Soporte Técnico por ARANDA USDK".
c) La STRT señaló que están implementados y que, trimestralmente, realizan un informe para evaluar el estado de las solicitudes a la mesa de servicios. Está evidenciado el uso de la herramienta de software Aranda para el registro de requerimientos de servicio relacionados con la infraestructura tecnológica y los sistemas de información del IDU. 
d) La STRT no identificó materialización del riesgo durante el segundo cuatrimestre de 2019. 
</t>
    </r>
    <r>
      <rPr>
        <b/>
        <sz val="9"/>
        <rFont val="Arial"/>
        <family val="2"/>
      </rPr>
      <t>El diseño del control se considera parcialmente adecuado, toda vez que:</t>
    </r>
    <r>
      <rPr>
        <sz val="9"/>
        <rFont val="Arial"/>
        <family val="2"/>
      </rPr>
      <t xml:space="preserve">
- Si bien pretenden mitigar el riesgo, los controles no están apuntando a eliminar o mitigar el impacto de las causas identificadas. De hecho, las causas no tienen ningún control asociado. 
- No está definido un responsable específico para cada uno de los controles. De hecho, aparecen relacionadas las dependencias STRT con la causa 1 y la OAP con la causa 2. Los controles planteados, que se relacionan con la herramienta de gestión de eventos (Aranda) y las revisiones a los registros en ella almacenados son, en realidad, ejecutados por personal de la STRT. La OAP emite o formula lineamientos relacionados con la planeación estratégica de la entidad, pero no se encargan de lo relacionado con la gestión de incidentes o requerimientos de TI.
- De acuerdo con la forma en como están redactados los controles, su propósito no es totalmente claro. Esto es, no se identifica cómo operan específicamente, cuándo se utilizan o aplican.
- La frecuencia (columna "PERIODO DE EJECUCIÓN") está definida por causa y no por control. Además, indica que es "semestral"; no obstante, los controles operarían uno, según evento y otro, trimestralmente (según lo descrito por la STRT).
- La documentación de los controles presenta debilidades, toda vez que no se encontró documentada la revisión periódica de los registros en la herramienta, ni la presentación de informes trimestrales señalada por la STRT.
En cuanto a las acciones de contingencia, las planteadas parecen acciones que se ejecutarían con cierta periodicidad o permanentemente; no parecen acciones que una vez ejecutadas, permitan restablecer, a la mayor brevedad, la normalidad de las actividades del proceso después de la materialización del riesgo.
</t>
    </r>
    <r>
      <rPr>
        <b/>
        <sz val="9"/>
        <rFont val="Arial"/>
        <family val="2"/>
      </rPr>
      <t>Recomendaciones</t>
    </r>
    <r>
      <rPr>
        <sz val="9"/>
        <rFont val="Arial"/>
        <family val="2"/>
      </rPr>
      <t>:
1. Revisar los controles, de manera que su redacción contenga los elementos citados en la "Guía para la administración del riesgo y el diseño de controles en entidades públicas" del DAFP: debe incluir responsable, frecuencia de ejecución, propósito del control, cómo se ejecuta, qué pasa cuando se presentan desviaciones después de ejecutarlo y qué evidencias quedarán que demuestren su ejecución (registros).
2. Identificar controles que apunten a eliminar/disminuir el impacto de las causas identificadas para el riesgo, teniendo en cuenta que para cada causa identificada debe implementarse, por lo menos, un control.
4. Verificar si las acciones de respuesta o contingencia planteadas en caso de materialización del riesgo corresponden a controles que se están aplicando y, de ser así, contemplar la posibilidad de registrarlas como tales, identificando a cuál causa se asociarían. Igualmente, plantear acciones de contingencia que, en caso de materialización, sean de aplicación inmediata y permitan recuperar lo más pronto posible la normalidad del proceso. 
5. Revisar la frecuencia de ejecución de los controles establecidos, teniendo en cuenta que ésta debe identificarse para cada uno y que debe concordar con la manera y los momentos en que se realizan.
6. Verificar los responsables de ejecución de los controles establecidos, teniendo en cuenta que cada control debe tener identificado quién lo ejecuta (rol y/o cargo). 
7. Considerar la revisión de la documentación de los controles y efectuar las actualizaciones que se encuentren pertinentes para que ésta refleje la manera en como estos se ejecutan.</t>
    </r>
  </si>
  <si>
    <t>Exceso de tramitología</t>
  </si>
  <si>
    <t>OAP</t>
  </si>
  <si>
    <t>Cumplir con los trámites institucionales</t>
  </si>
  <si>
    <t>YOHANA PINEDA AFANADOR</t>
  </si>
  <si>
    <t>Subdirectora Técnica</t>
  </si>
  <si>
    <t>DTAF</t>
  </si>
  <si>
    <t>SALVADOR MENDOZA SUÁREZ</t>
  </si>
  <si>
    <t>Director Técnico</t>
  </si>
  <si>
    <t>LlGIA STELLA RODRIGUEZ HERNÁNDEZ</t>
  </si>
  <si>
    <t>Subdirectora General</t>
  </si>
  <si>
    <t>FACTIBILIDAD DE PROYECTOS</t>
  </si>
  <si>
    <t xml:space="preserve">Acuerdos o influencia de funcionarios de alto nivel para beneficio particular.
</t>
  </si>
  <si>
    <t>C.FP.01</t>
  </si>
  <si>
    <t>Presentar o aprobar alternativas de factibilidad como viables en los proyectos de Infraestructura vial  y/o espacio público  a cambio  de una contraprestación.</t>
  </si>
  <si>
    <t>1.Incremento en los costos de los proyectos.
3. Demandas al Instituto y al Distrito.
5. Hallazgos de los entes de control.</t>
  </si>
  <si>
    <t>1. Elaborar o solicitar se elabore la matriz Multicriterio con los componentes que apliquen y que los porcentajes de cada componente sean equitativos de tal manera que uno o dos componentes no determinen la alternativa viable.</t>
  </si>
  <si>
    <t xml:space="preserve">Seguimiento al cumplimiento y correcta aplicación de la matriz Multicriterio. </t>
  </si>
  <si>
    <t>Matriz Multicriterio diligenciada en etapa de Factibilidad.  Memorandos de envío, DTS           ( documento técnico soporte)
Lista de chequeo de Entregables</t>
  </si>
  <si>
    <t>DTP</t>
  </si>
  <si>
    <t>1. Informar a la OCD para el inicio de las investigaciones disciplinarias pertinentes.
2. Suspender el proceso de factibilidad objeto de investigación.
3. Solicitar una segunda revisión de las matrices multicriterio.</t>
  </si>
  <si>
    <r>
      <rPr>
        <b/>
        <i/>
        <sz val="8"/>
        <rFont val="Times New Roman"/>
        <family val="1"/>
      </rPr>
      <t xml:space="preserve">I </t>
    </r>
    <r>
      <rPr>
        <b/>
        <sz val="8"/>
        <rFont val="Arial"/>
        <family val="2"/>
      </rPr>
      <t>= N/A</t>
    </r>
    <r>
      <rPr>
        <sz val="8"/>
        <rFont val="Arial"/>
        <family val="2"/>
      </rPr>
      <t xml:space="preserve">
• </t>
    </r>
    <r>
      <rPr>
        <b/>
        <sz val="8"/>
        <rFont val="Arial"/>
        <family val="2"/>
      </rPr>
      <t>Fórmula:</t>
    </r>
    <r>
      <rPr>
        <sz val="8"/>
        <rFont val="Arial"/>
        <family val="2"/>
      </rPr>
      <t xml:space="preserve">  No de matriz multicriterio elaboradas / No. Factibilidades Entregadas.
</t>
    </r>
    <r>
      <rPr>
        <sz val="8"/>
        <rFont val="Arial"/>
        <family val="2"/>
      </rPr>
      <t xml:space="preserve">
</t>
    </r>
  </si>
  <si>
    <t>R=2 matrices multicriterio/ 2 factibilidades enrtregadas</t>
  </si>
  <si>
    <t>Se elaboraron durante el periodo mayo-agosto 2 matrices multicriterio para los proyectos  Puente Peatonal Av Boyacá con Troncal 80 costado sur  y Andenes autonorte.</t>
  </si>
  <si>
    <r>
      <t xml:space="preserve">Observaciones ó cambios presentados en:
</t>
    </r>
    <r>
      <rPr>
        <b/>
        <sz val="8"/>
        <rFont val="Arial"/>
        <family val="2"/>
      </rPr>
      <t>Riesgo:</t>
    </r>
    <r>
      <rPr>
        <sz val="8"/>
        <rFont val="Arial"/>
        <family val="2"/>
      </rPr>
      <t xml:space="preserve">Se mantiene el riesgo
</t>
    </r>
    <r>
      <rPr>
        <b/>
        <sz val="8"/>
        <rFont val="Arial"/>
        <family val="2"/>
      </rPr>
      <t>Causas</t>
    </r>
    <r>
      <rPr>
        <sz val="8"/>
        <rFont val="Arial"/>
        <family val="2"/>
      </rPr>
      <t xml:space="preserve">:Se mantienen las mismas causas
</t>
    </r>
    <r>
      <rPr>
        <b/>
        <sz val="8"/>
        <rFont val="Arial"/>
        <family val="2"/>
      </rPr>
      <t>Consecuencias:</t>
    </r>
    <r>
      <rPr>
        <sz val="8"/>
        <rFont val="Arial"/>
        <family val="2"/>
      </rPr>
      <t xml:space="preserve">Se mantienen las mismas consecuencias
</t>
    </r>
    <r>
      <rPr>
        <b/>
        <sz val="8"/>
        <rFont val="Arial"/>
        <family val="2"/>
      </rPr>
      <t>Controles:</t>
    </r>
    <r>
      <rPr>
        <sz val="8"/>
        <rFont val="Arial"/>
        <family val="2"/>
      </rPr>
      <t xml:space="preserve">Se manitienen los mismos controles
</t>
    </r>
    <r>
      <rPr>
        <b/>
        <sz val="8"/>
        <rFont val="Arial"/>
        <family val="2"/>
      </rPr>
      <t>Acciones de contingencia:</t>
    </r>
    <r>
      <rPr>
        <sz val="8"/>
        <rFont val="Arial"/>
        <family val="2"/>
      </rPr>
      <t xml:space="preserve"> Se mantienen las mismas acciones.
</t>
    </r>
    <r>
      <rPr>
        <b/>
        <sz val="8"/>
        <rFont val="Arial"/>
        <family val="2"/>
      </rPr>
      <t>Indicador:</t>
    </r>
    <r>
      <rPr>
        <sz val="8"/>
        <rFont val="Arial"/>
        <family val="2"/>
      </rPr>
      <t xml:space="preserve"> Se mantiene el mismo
</t>
    </r>
    <r>
      <rPr>
        <b/>
        <sz val="8"/>
        <rFont val="Arial"/>
        <family val="2"/>
      </rPr>
      <t>Otros:</t>
    </r>
    <r>
      <rPr>
        <sz val="8"/>
        <rFont val="Arial"/>
        <family val="2"/>
      </rPr>
      <t>N.A</t>
    </r>
  </si>
  <si>
    <r>
      <rPr>
        <b/>
        <sz val="9"/>
        <color theme="1"/>
        <rFont val="Arial"/>
        <family val="2"/>
      </rPr>
      <t>Se verificó que:</t>
    </r>
    <r>
      <rPr>
        <sz val="9"/>
        <color theme="1"/>
        <rFont val="Arial"/>
        <family val="2"/>
      </rPr>
      <t xml:space="preserve">
a) El control existe.
b) Se encuentra documentado en la Guía GU-FP-03 "Alcance de los Entregables de Factibilidad", versión 2.0, numeral 7.6.
c) Sí está implementado para los proyectos de factibilidad de infraestructura vial, teniendo en cuenta la selección de alternativas para la toma de decisiones, lo cual se evidencia en los Documentos Técnicos de Soporte - DTS entregados, para consulta, al Centro de Documentación del IDU y que contienen dicha matriz.
d) La DTP no identificó materialización del riesgo durante el primer cuatrimestre de 2019. 
El diseño del control se considera parcialmente adecuado toda vez que:
- Si bien pretende mitigar el riesgo, la elaboración (o solicitud de elaboración) de la Matriz Multicriterio no evitaría que se materialice la causa identificada para el riesgo; es decir, la elaboración de la Matriz permite decantarse por una alternativa, pero no disminuye, por sí sola, la posibilidad de presión por acuerdos de funcionarios de alto nivel. En otras palabras, el control está apuntando a la gestión, pero no a lo que hace que el riesgo sea de corrupción. Adicionalmente, la causa sólo habla de funcionarios de alto nivel y no considera casos en los que pudiese haber otro tipo acuerdos, con funcionarios de otros niveles o contratistas. 
- No está definido un responsable específico (aparece la DTP). 
- El propósito del control no es totalmente claro. Esto es, en la forma como está redactado, se identifica una ambigüedad ya que habla de dos actividades diferentes (elaborar la matriz o solicitar la elaboración de la misma). 
- El control está definido como preventivo y detectivo a la vez, lo cual es incongruente, ya que se aplicarían en momentos diferentes (según el "Manual de Administración del Riesgo", MG-PE-18, numeral "6.4.2 Nivel de Riesgo Residual", el primero se ejecuta antes de la ocurrencia del riesgo o de sus causas y el segundo identifica la ocurrencia de un riesgo materializado o de sus causas).
- De acuerdo con lo explicado por el proceso, en el caso de espacio público sólo se tiene una alternativa, por lo cual no se utiliza Matriz Multicriterio para evaluación de alternativas, así que el control no sería aplicable. Por lo mismo, el indicador de alertas y/o riesgos podría presentar una desviación, dado que podrían ser más las Factibilidades Entregadas que las Matrices Multicriterio elaboradas.
</t>
    </r>
    <r>
      <rPr>
        <b/>
        <sz val="9"/>
        <color theme="1"/>
        <rFont val="Arial"/>
        <family val="2"/>
      </rPr>
      <t>Recomendaciones</t>
    </r>
    <r>
      <rPr>
        <sz val="9"/>
        <color theme="1"/>
        <rFont val="Arial"/>
        <family val="2"/>
      </rPr>
      <t xml:space="preserve">:
1. Revisar el control, de manera que su redacción contenga los elementos citados en la "Guía para la administración del riesgo y el diseño de controles en entidades públicas" del Departamento Administrativo de la Función Público - DAFP: debe incluir responsable, frecuencia de ejecución, propósito del control, cómo se ejecuta, qué pasa cuando se presentan desviaciones después de ejecutarlo y qué evidencias quedarán que demuestren su ejecución (registros). Así mismo, para eliminar la ambigüedad en las actividades (elaborar o solicitar la elaboración de la Matriz).
2. Revisar la causa del riesgo para evaluar si los acuerdos o influencias sólo serían de funcionarios de alto nivel o podrían ser aplicables a otros niveles.
3. Verificar el tipo de control (cualidad del control) para determinar si es preventivo o detectivo.
4. Incluir un control que sea aplicable a los casos de factibilidades de espacio público, toda vez que la Matriz Multicriterio no se utiliza en tales casos.
5. Revisar el indicador para corregir la desviación que se podría presentar si se elaboran factibilidades que sólo tienen una alternativa.
</t>
    </r>
  </si>
  <si>
    <r>
      <rPr>
        <b/>
        <sz val="9"/>
        <rFont val="Arial"/>
        <family val="2"/>
      </rPr>
      <t>Se observó que:</t>
    </r>
    <r>
      <rPr>
        <sz val="9"/>
        <rFont val="Arial"/>
        <family val="2"/>
      </rPr>
      <t xml:space="preserve">
a). El formato MATRIZ DE RIESGOS DE CORRUPCIÓN utilizado por la DTP para presentar la matriz (FO-PE-05, versión 5) no era el vigente para el periodo reportado. El formato vigente al momento del monitoreo/reporte que el área hizo de los riesgos de corrupción, periodo mayo - agosto 2019, era el FO-PE-05, versión 6 (fue publicado el 05/06/2019, según el sistema SUÉ: Información Documentada).
b). La valoración de los riesgos (como consecuencia del ítem a).) no corresponde con la establecida en el Manual de Administración del Riesgo, MG-PE-18, versión 9 (publicado el 04/06/2019), que indica que las opciones para calificar la probabilidad son "Casi Segura", "Alta", "Posible", "Baja" o "Rara vez" y las opciones para calificar el impacto son "Catastrófico", "Mayor", "Moderado", "Menor" o  "Insignificante". La combinación de probabilidad e impacto daría como resultado la calificación del riesgo con alguna de las opciones "Extremo", "Alto", "Moderado" o "Bajo". 
c). De acuerdo con las valoraciones del riesgo, consignadas en la matriz se tiene que:
- Riesgo C.FP.01: Este riesgo inicia con probabilidad "Improbable" e impacto "Mayor" y está ubicado en una zona de riesgo inherente "Moderada (20)". Después de controles queda con probabilidad "Rara vez" e impacto "Mayor" y ubicado en zona de riesgo residual "Baja (10)", lo que implicaría que se asume el riesgo residual y no requeriría plan de tratamiento.
- Riesgos C.FP.02, C.FP.04, C.FP.05 y C.FP.06: Estos riesgos inician con probabilidad "Rara vez" e impacto "Mayor" y están ubicados en una zona de riesgo inherente "Baja (10)". Después de controles mantienen la probabilidad y el impacto y quedan ubicados en zona de riesgo residual "Baja (10)", lo que implica que no hubo variación alguna en su valoración, que se asumiría el riesgo residual y no requerirían plan de tratamiento.</t>
    </r>
    <r>
      <rPr>
        <sz val="9"/>
        <color rgb="FFFF0000"/>
        <rFont val="Arial"/>
        <family val="2"/>
      </rPr>
      <t xml:space="preserve">
</t>
    </r>
    <r>
      <rPr>
        <sz val="9"/>
        <rFont val="Arial"/>
        <family val="2"/>
      </rPr>
      <t>- Riesgo C.FP.03: Este riesgo inicia con probabilidad "Rara vez" e impacto "Moderado" y está ubicado en una zona de riesgo inherente "Baja (5)". Después de controles mantiene la probabilidad y el impacto y queda ubicado en zona de riesgo residual "Baja (5)", lo que implica que no hubo variación alguna en su valoración, que se asumiría el riesgo residual y no requeriría plan de tratamiento.</t>
    </r>
    <r>
      <rPr>
        <sz val="9"/>
        <color rgb="FFFF0000"/>
        <rFont val="Arial"/>
        <family val="2"/>
      </rPr>
      <t xml:space="preserve">
</t>
    </r>
    <r>
      <rPr>
        <sz val="9"/>
        <rFont val="Arial"/>
        <family val="2"/>
      </rPr>
      <t>Es importante anotar que</t>
    </r>
    <r>
      <rPr>
        <b/>
        <sz val="9"/>
        <rFont val="Arial"/>
        <family val="2"/>
      </rPr>
      <t xml:space="preserve"> para los riesgos de corrupción, el impacto no puede ser inferior a "Moderado"</t>
    </r>
    <r>
      <rPr>
        <sz val="9"/>
        <rFont val="Arial"/>
        <family val="2"/>
      </rPr>
      <t>, toda vez que, como lo indica la "Guía para la administración del riesgo y el diseño de controles en entidades públicas" del Departamento Administrativo de la Función Pública - DAFP, estos riesgos siempre serán significativos y, por tanto, no aplican los niveles de impacto "Insignificante" y "Menor", que pueden aplicar para los demás riesgos. Además,</t>
    </r>
    <r>
      <rPr>
        <b/>
        <sz val="9"/>
        <rFont val="Arial"/>
        <family val="2"/>
      </rPr>
      <t xml:space="preserve"> los riesgos de corrupción no admiten aceptación del riesgo y siempre deben conducir a un tratamiento</t>
    </r>
    <r>
      <rPr>
        <sz val="9"/>
        <rFont val="Arial"/>
        <family val="2"/>
      </rPr>
      <t xml:space="preserve">.
d). El análisis de los indicadores, para todos los riesgos, se limita a presentar un resumen de lo efectuado, pero no señala si se presentaron alertas o materialización de riesgos.
</t>
    </r>
    <r>
      <rPr>
        <b/>
        <sz val="9"/>
        <rFont val="Arial"/>
        <family val="2"/>
      </rPr>
      <t>Recomendaciones</t>
    </r>
    <r>
      <rPr>
        <sz val="9"/>
        <rFont val="Arial"/>
        <family val="2"/>
      </rPr>
      <t>:
1. Presentar los riesgos de corrupción, sus causas, controles, valoración y demás aspectos en el formato Matriz de Riesgos de Corrupción FO-PE-05 que esté vigente.
2. Revisar la valoración del riesgo y ajustarla para que corresponda con la establecida en la "Guía para la administración del riesgo y el diseño de controles en entidades públicas" del DAFP y/o en el Manual de Administración del Riesgo, MG-PE-18, versión 9, tomando en cuenta que para los riesgos de corrupción, el impacto no puede ser inferior a "Moderado" y que los riesgos de corrupción no admiten aceptación del riesgo y siempre deben conducir a un tratamiento.
3. Complementar el análisis de los indicadores, con el fin de que presente un análisis en relación con la ocurrencia de alertas o materialización de riesgos.</t>
    </r>
  </si>
  <si>
    <r>
      <rPr>
        <b/>
        <sz val="9"/>
        <color theme="1"/>
        <rFont val="Arial"/>
        <family val="2"/>
      </rPr>
      <t>Se verificó que:</t>
    </r>
    <r>
      <rPr>
        <sz val="9"/>
        <color theme="1"/>
        <rFont val="Arial"/>
        <family val="2"/>
      </rPr>
      <t xml:space="preserve">
a) El control existe.
b) Se encuentra documentado en la Guía GU-FP-03 "Alcance de los Entregables de Factibilidad", versión 2.0, numeral 7.6.
c) Sí está implementado para los proyectos de factibilidad de infraestructura vial, teniendo en cuenta la selección de alternativas para la toma de decisiones, lo cual se evidencia en los Documentos Técnicos de Soporte (DTS) entregados, para consulta, al Centro de Documentación del IDU y que contienen dicha matriz.
d) La DTP no identificó materialización del riesgo durante el segundo cuatrimestre de 2019. 
</t>
    </r>
    <r>
      <rPr>
        <b/>
        <sz val="9"/>
        <color theme="1"/>
        <rFont val="Arial"/>
        <family val="2"/>
      </rPr>
      <t>El diseño del control se considera parcialmente adecuado, toda vez que:</t>
    </r>
    <r>
      <rPr>
        <sz val="9"/>
        <color theme="1"/>
        <rFont val="Arial"/>
        <family val="2"/>
      </rPr>
      <t xml:space="preserve">
- La actividad de 'elaboración de la Matriz Multicriterio' es diferente a la de 'solicitar la elaboración de la Matriz Multicriterio', así que se presenta una ambigüedad en la redacción del control.
- Si bien pretende mitigar el riesgo, la elaboración (o solicitud de elaboración) de la Matriz Multicriterio no evitaría que se materialice la causa identificada para el riesgo; es decir, la elaboración de la Matriz permite decantarse por una alternativa, pero no disminuye, por sí sola, la posibilidad de presión por acuerdos de funcionarios de alto nivel. En otras palabras, el control está apuntando a la gestión, pero no a lo que hace que el riesgo sea de corrupción. Adicionalmente, la causa sólo habla de funcionarios de alto nivel y no considera casos en los que pudiese haber otro tipo acuerdos, con funcionarios de otros niveles o contratistas. 
- No está definido un responsable específico (aparece la DTP). 
- El propósito del control no es totalmente claro. Esto es, en la forma como está redactado, se identifica una ambigüedad ya que habla de dos actividades diferentes (elaborar la matriz o solicitar la elaboración de la misma). 
- El control está definido como preventivo y detectivo a la vez, lo cual es incongruente, ya que se aplicaría en momentos diferentes (según el "Manual de Administración del Riesgo", MG-PE-18, numeral "6.4.2 Nivel de Riesgo Residual", el primero se ejecuta antes de la ocurrencia del riesgo o de sus causas y el segundo identifica la ocurrencia de un riesgo materializado o de sus causas y su aplicación es posterior a la ocurrencia del riesgo).
- De acuerdo con lo explicado por el proceso, en el caso de espacio público sólo se tiene una alternativa, por lo cual no se utiliza Matriz Multicriterio para evaluación de alternativas, así que el control no sería aplicable. Por lo mismo, el indicador de alertas y/o riesgos podría presentar una desviación, dado que podrían ser más las Factibilidades Entregadas que las Matrices Multicriterio elaboradas.
</t>
    </r>
    <r>
      <rPr>
        <b/>
        <sz val="9"/>
        <color theme="1"/>
        <rFont val="Arial"/>
        <family val="2"/>
      </rPr>
      <t>Recomendaciones</t>
    </r>
    <r>
      <rPr>
        <sz val="9"/>
        <color theme="1"/>
        <rFont val="Arial"/>
        <family val="2"/>
      </rPr>
      <t xml:space="preserve">:
1. Revisar el control, de manera que su redacción contenga los elementos citados en la "Guía para la administración del riesgo y el diseño de controles en entidades públicas" del Departamento Administrativo de la Función Pública - DAFP: debe incluir responsable, frecuencia de ejecución, propósito del control, cómo se ejecuta, qué pasa cuando se presentan desviaciones después de ejecutarlo y qué evidencias quedarán que demuestren su ejecución (registros). Así mismo, para eliminar la ambigüedad en las actividades de elaborar o solicitar la elaboración de la Matriz y para que desde su redacción se identifique cómo apunta a eliminar o mitigar la causa.
2. Revisar la causa del riesgo para evaluar si los acuerdos o influencias sólo serían de funcionarios de alto nivel o podrían ser aplicables a otros niveles.
3. Especificar el rol y/o cargo de quién (es), en la DTP, ejecuta(n) los controles.
4. Verificar el tipo de control (cualidad del control) para determinar si es preventivo o detectivo.
5. Incluir un control que sea aplicable a los casos de factibilidades de espacio público, toda vez que la Matriz Multicriterio no se utiliza en tales casos.
6. Revisar el indicador para corregir la desviación que se podría presentar si se elaboran factibilidades que sólo tienen una alternativa.
</t>
    </r>
  </si>
  <si>
    <t>C.FP.02</t>
  </si>
  <si>
    <t>Modificar la priorización de intervenciones referentes a la conservación (mantenimiento, rehabilitación y reconstrucción) para favorecer a un tercero.</t>
  </si>
  <si>
    <t>1. Inicio de procesos legales, tales como disciplinarios en contra de los funcionarios y demandas en contra de los consultores implicados.
2. Posibles hallazgos de los Entes de Control</t>
  </si>
  <si>
    <t>1. Definición de criterio haciendo uso del modelo matemático de priorización.</t>
  </si>
  <si>
    <t>Seguimiento a la implementación del modelo de priorización.</t>
  </si>
  <si>
    <t>Matriz Multicriterio diligenciada en etapa de Factibilidad.  Memorandos de envío, DTS           ( documento técnico soporte)</t>
  </si>
  <si>
    <t>Enviar memorando al area responsable de la modificación, reiterando los resultados del modelo de priorización para que la entidad tome las medidas pertinentes.</t>
  </si>
  <si>
    <r>
      <rPr>
        <b/>
        <i/>
        <sz val="8"/>
        <rFont val="Times New Roman"/>
        <family val="1"/>
      </rPr>
      <t xml:space="preserve">I </t>
    </r>
    <r>
      <rPr>
        <b/>
        <sz val="8"/>
        <rFont val="Arial"/>
        <family val="2"/>
      </rPr>
      <t>= N/A</t>
    </r>
    <r>
      <rPr>
        <sz val="8"/>
        <rFont val="Arial"/>
        <family val="2"/>
      </rPr>
      <t xml:space="preserve">
• </t>
    </r>
    <r>
      <rPr>
        <b/>
        <sz val="8"/>
        <rFont val="Arial"/>
        <family val="2"/>
      </rPr>
      <t>Fórmula:</t>
    </r>
    <r>
      <rPr>
        <sz val="8"/>
        <rFont val="Arial"/>
        <family val="2"/>
      </rPr>
      <t xml:space="preserve">  No. de modelos matemáticos de priorización utilizados  / No. Planes de intervención ejecutados.
</t>
    </r>
  </si>
  <si>
    <t>R=1 modelo matemático/ 1 PIE</t>
  </si>
  <si>
    <t>Mediante memorando 20193550072103 se informo a la DTP acerca de la disponibilidad de recursos vigencia 2019 para conservación de malla vial.En consecuencia, con memorandos DTP 20192250070683 y DTP 20192250083933  fueron remitidos a la STRF el original del DTS del programa de conservación de malla vial vigencia 2019 malla vial que soporta rutas SITP. Durante este cuatrimestre el programa de interventoria malla rural e interventoria en brigadas fueron  publicados en pliegos.</t>
  </si>
  <si>
    <r>
      <t xml:space="preserve">Observaciones ó cambios presentados en:
</t>
    </r>
    <r>
      <rPr>
        <b/>
        <sz val="8"/>
        <rFont val="Arial"/>
        <family val="2"/>
      </rPr>
      <t>Riesgo:</t>
    </r>
    <r>
      <rPr>
        <sz val="8"/>
        <rFont val="Arial"/>
        <family val="2"/>
      </rPr>
      <t xml:space="preserve"> Se mantiene el riesgo.
</t>
    </r>
    <r>
      <rPr>
        <b/>
        <sz val="8"/>
        <rFont val="Arial"/>
        <family val="2"/>
      </rPr>
      <t>Causas:</t>
    </r>
    <r>
      <rPr>
        <sz val="8"/>
        <rFont val="Arial"/>
        <family val="2"/>
      </rPr>
      <t xml:space="preserve"> Se mantienen las mismas causas
</t>
    </r>
    <r>
      <rPr>
        <b/>
        <sz val="8"/>
        <rFont val="Arial"/>
        <family val="2"/>
      </rPr>
      <t>Consecuencias:</t>
    </r>
    <r>
      <rPr>
        <sz val="8"/>
        <rFont val="Arial"/>
        <family val="2"/>
      </rPr>
      <t xml:space="preserve">Se mantienen las mismas consecuencias
</t>
    </r>
    <r>
      <rPr>
        <b/>
        <sz val="8"/>
        <rFont val="Arial"/>
        <family val="2"/>
      </rPr>
      <t>Controles:</t>
    </r>
    <r>
      <rPr>
        <sz val="8"/>
        <rFont val="Arial"/>
        <family val="2"/>
      </rPr>
      <t xml:space="preserve"> Se manitienen los mismos controles
</t>
    </r>
    <r>
      <rPr>
        <b/>
        <sz val="8"/>
        <rFont val="Arial"/>
        <family val="2"/>
      </rPr>
      <t>Acciones de contingencia:</t>
    </r>
    <r>
      <rPr>
        <sz val="8"/>
        <rFont val="Arial"/>
        <family val="2"/>
      </rPr>
      <t xml:space="preserve"> Se mantienen las mismas acciones.
</t>
    </r>
    <r>
      <rPr>
        <b/>
        <sz val="8"/>
        <rFont val="Arial"/>
        <family val="2"/>
      </rPr>
      <t>Indicador:</t>
    </r>
    <r>
      <rPr>
        <sz val="8"/>
        <rFont val="Arial"/>
        <family val="2"/>
      </rPr>
      <t xml:space="preserve"> Se mantiene el mismo
</t>
    </r>
    <r>
      <rPr>
        <b/>
        <sz val="8"/>
        <rFont val="Arial"/>
        <family val="2"/>
      </rPr>
      <t>Otros</t>
    </r>
    <r>
      <rPr>
        <sz val="8"/>
        <rFont val="Arial"/>
        <family val="2"/>
      </rPr>
      <t>:N.A</t>
    </r>
  </si>
  <si>
    <r>
      <rPr>
        <b/>
        <sz val="9"/>
        <color theme="1"/>
        <rFont val="Arial"/>
        <family val="2"/>
      </rPr>
      <t>Se verificó que:</t>
    </r>
    <r>
      <rPr>
        <sz val="9"/>
        <color theme="1"/>
        <rFont val="Arial"/>
        <family val="2"/>
      </rPr>
      <t xml:space="preserve">
a) El control existe.
b) Si bien la DTP indicó que la documentación es la correspondiente a los DTS (Documentos Técnicos de Soporte) que se encuentran en el servidor o repositorio de la DTP, s</t>
    </r>
    <r>
      <rPr>
        <sz val="9"/>
        <rFont val="Arial"/>
        <family val="2"/>
      </rPr>
      <t>e determinó que encuentra documentado en en la Guía GU-FP-02 "Estructuración de Programas de Conservación para los Sistemas de Movilidad y Espacio Público Peatonal Construido en Bogotá", versión 1.0, numeral 7.3.4. Los DTS que incluyen el modelo corresponden a registros o evidencias de la ejecución del control.</t>
    </r>
    <r>
      <rPr>
        <sz val="9"/>
        <color theme="1"/>
        <rFont val="Arial"/>
        <family val="2"/>
      </rPr>
      <t xml:space="preserve">
c) Sí está implementado para los proyectos (cuando hay disponibilidad de recursos para elaborar los planes de conservación), se aplica el modelo matemático para priorizar, de manera objetiva, las intervenciones en la malla vial, lo cual se evidencia en los respectivos Documentos Técnicos de Soporte - DTS entregados, para consulta, al Centro de Documentación del IDU y que contienen dicho modelo. La DTP mantiene, también, un repositorio que se encuentra en una carpeta compartida en un servidor de la entidad. 
d) La DTP no identificó materialización del riesgo durante el primer cuatrimestre de 2019. 
El diseño del control se considera parcialmente adecuado toda vez que:
- Si bien pretende mitigar el riesgo, la sola definición de criterio de acuerdo con el modelo matemático no evitaría que se materialice la causa identificada para el riesgo; es decir, la elaboración del modelo permite priorizar las intervenciones, pero no disminuye, por sí sola, la posibilidad de presión por acuerdos de funcionarios de alto nivel. En otras palabras, el control está apuntando a la gestión, pero no a lo que hace que el riesgo sea de corrupción. Adicionalmente, la causa sólo habla de funcionarios de alto nivel y no considera casos en los que pudiese haber otro tipo acuerdos, con funcionarios de otros niveles o contratistas. 
- No está definido un responsable específico (aparece la DTP). 
- El control está definido como preventivo y detectivo a la vez, lo cual es incongruente, ya que se aplicarían en momentos diferentes (según el "Manual de Administración del Riesgo", MG-PE-18, numeral "6.4.2 Nivel de Riesgo Residual", el primero se ejecuta antes de la ocurrencia del riesgo o de sus causas y el segundo identifica la ocurrencia de un riesgo materializado o de sus causas).
- No se identifica claramente el propósito del control. Es importante señalar que, de acuerdo con la "Guía para la administración del riesgo y el diseño de controles en entidades públicas" del Departamento Administrativo de la Función Público - DAFP los controles deben tener, entre otros elementos, un propósito que indique para qué se realizan, el cual debe conllevar a prevenir las causas que generan el riesgo o detectar la materialización de éste. Los verbos a utilizar pueden ser verificar, validar, conciliar, comparar, revisar, cotejar, entre otros.
- Las características de los controles como el tipo o naturaleza (Preventivo, Correctivo o Detectivo), si están documentados, si son automáticos o manuales, la frecuencia, las evidencias o registros, la efectividad, la valoración, entre otras, no están identificadas para cada control, sino que están asociadas a las causas. 
- En las evidencias registradas en la matriz (columna "REGISTRO"), relacionan la Matriz Multicriterio y no el modelo matemático. 
Es importante mencionar que las consecuencias identificadas no mencionan cómo afectaría, la materialización del riesgo, al proceso o al Instituto.
</t>
    </r>
    <r>
      <rPr>
        <b/>
        <sz val="9"/>
        <color theme="1"/>
        <rFont val="Arial"/>
        <family val="2"/>
      </rPr>
      <t>Recomendaciones</t>
    </r>
    <r>
      <rPr>
        <sz val="9"/>
        <color theme="1"/>
        <rFont val="Arial"/>
        <family val="2"/>
      </rPr>
      <t>:
1. Revisar el control, de manera que su redacción contenga los elementos citados en la "Guía para la administración del riesgo y el diseño de controles en entidades públicas" del DAFP: debe incluir responsable, frecuencia de ejecución, propósito del control, cómo se ejecuta, qué pasa cuando se presentan desviaciones después de ejecutarlo y qué evidencias quedarán que demuestren su ejecución (registros). Así mismo, para que desde su redacción se identifique cómo apunta a eliminar o mitigar la causa. 
2. Revisar la causa del riesgo para evaluar si los acuerdos o influencias sólo serían de funcionarios de alto nivel o podrían ser aplicables a otros niveles.
3. Verificar el tipo de control (cualidad del control) para determinar si es preventivo o detectivo.
4. Revisar y ajustar las evidencias registradas en la matriz (columna "REGISTRO"), para que relacionen el modelo matemático que se aplica la priorización de intervenciones en programas de conservación.
5. Revisar las consecuencias, en caso de que el riesgo se materializara, para identificar cómo se vería afectado el proceso o el IDU.
7. Evaluar la posibilidad de individualizar, para cada control, las características como el tipo, documentación, forma de ejecución, frecuencia, evidencia, valoración, etc., con el fin de robustecer su identificación e idoneidad.</t>
    </r>
  </si>
  <si>
    <r>
      <rPr>
        <b/>
        <sz val="9"/>
        <color theme="1"/>
        <rFont val="Arial"/>
        <family val="2"/>
      </rPr>
      <t>Se verificó que:</t>
    </r>
    <r>
      <rPr>
        <sz val="9"/>
        <color theme="1"/>
        <rFont val="Arial"/>
        <family val="2"/>
      </rPr>
      <t xml:space="preserve">
a) El control existe.
b) Si bien la DTP indicó que la documentación es la correspondiente a los DTS (Documentos Técnicos de Soporte) que se encuentran en el servidor o repositorio de la DTP, s</t>
    </r>
    <r>
      <rPr>
        <sz val="9"/>
        <rFont val="Arial"/>
        <family val="2"/>
      </rPr>
      <t>e determinó que se encuentra documentado en la Guía GU-FP-02 "Estructuración de Programas de Conservación para los Sistemas de Movilidad y Espacio Público Peatonal Construido en Bogotá", versión 1.0, numeral 7.3.4. Los DTS que incluyen el modelo corresponden a registros o evidencias de la ejecución del control.</t>
    </r>
    <r>
      <rPr>
        <sz val="9"/>
        <color theme="1"/>
        <rFont val="Arial"/>
        <family val="2"/>
      </rPr>
      <t xml:space="preserve">
c) Sí está implementado para los proyectos (cuando hay disponibilidad de recursos para elaborar los planes de conservación), se aplica el modelo matemático para priorizar, de manera objetiva, las intervenciones en la malla vial, lo cual se evidencia en los respectivos DTS entregados, para consulta, al Centro de Documentación del IDU y que contienen dicho modelo. La DTP mantiene, también, un repositorio que se encuentra en una carpeta compartida en un servidor de la entidad. 
d) La DTP no identificó materialización del riesgo durante el segundo cuatrimestre de 2019. 
</t>
    </r>
    <r>
      <rPr>
        <b/>
        <sz val="9"/>
        <color theme="1"/>
        <rFont val="Arial"/>
        <family val="2"/>
      </rPr>
      <t>El diseño del control se considera parcialmente adecuado, toda vez que:</t>
    </r>
    <r>
      <rPr>
        <sz val="9"/>
        <color theme="1"/>
        <rFont val="Arial"/>
        <family val="2"/>
      </rPr>
      <t xml:space="preserve">
- Si bien pretende mitigar el riesgo, la sola definición de criterio de acuerdo con el modelo matemático no evitaría que se materialice la causa identificada para el riesgo; es decir, la elaboración del modelo permite priorizar las intervenciones, pero no disminuye, por sí sola, la posibilidad de presión por acuerdos de funcionarios de alto nivel. En otras palabras, el control está apuntando a la gestión, pero no a lo que hace que el riesgo sea de corrupción. Adicionalmente, la causa sólo habla de funcionarios de alto nivel y no considera casos en los que pudiese haber otro tipo acuerdos, con funcionarios de otros niveles o contratistas. 
- No está definido un responsable específico (aparece la DTP). 
- El control está definido como preventivo y detectivo a la vez, lo cual es incongruente, ya que se aplicarían en momentos diferentes (según el "Manual de Administración del Riesgo", MG-PE-18, numeral "6.4.2 Nivel de Riesgo Residual", el primero se ejecuta antes de la ocurrencia del riesgo o de sus causas y el segundo identifica la ocurrencia de un riesgo materializado o de sus causas y su aplicación es posterior a la ocurrencia del riesgo).
- No se identifica claramente el propósito del control. Es importante señalar que, de acuerdo con la "Guía para la administración del riesgo y el diseño de controles en entidades públicas" del DAFP los controles deben tener, entre otros elementos, un propósito que indique para qué se realizan, el cual debe conllevar a prevenir las causas que generan el riesgo o detectar la materialización de éste. Los verbos a utilizar pueden ser verificar, validar, conciliar, comparar, revisar, cotejar, entre otros.
- Las características de los controles como el tipo o naturaleza (Preventivo, Correctivo o Detectivo), si están documentados, si son automáticos o manuales, la frecuencia, las evidencias o registros, la efectividad, la valoración, entre otras, no están identificadas para cada control, sino que están asociadas a las causas. 
- En las evidencias registradas en la matriz (columna "REGISTRO"), relacionan la Matriz Multicriterio y no el modelo matemático. 
Es importante mencionar que las consecuencias identificadas no mencionan cómo afectaría, la materialización del riesgo, al proceso o al Instituto.
</t>
    </r>
    <r>
      <rPr>
        <b/>
        <sz val="9"/>
        <color theme="1"/>
        <rFont val="Arial"/>
        <family val="2"/>
      </rPr>
      <t>Recomendaciones</t>
    </r>
    <r>
      <rPr>
        <sz val="9"/>
        <color theme="1"/>
        <rFont val="Arial"/>
        <family val="2"/>
      </rPr>
      <t>:
1. Revisar el control, de manera que su redacción contenga los elementos citados en la "Guía para la administración del riesgo y el diseño de controles en entidades públicas" del DAFP: debe incluir responsable, frecuencia de ejecución, propósito del control, cómo se ejecuta, qué pasa cuando se presentan desviaciones después de ejecutarlo y qué evidencias quedarán que demuestren su ejecución (registros). Así mismo, para que desde su redacción se identifique cómo apunta a eliminar o mitigar la causa. 
2. Revisar la causa del riesgo para evaluar si los acuerdos o influencias sólo serían de funcionarios de alto nivel o podrían ser aplicables a otros niveles.
3. Especificar el rol y/o cargo de quién (es), en la DTP, ejecuta(n) los controles.
4. Verificar el tipo de control (cualidad del control) para determinar si es preventivo o detectivo.
5. Revisar y ajustar las evidencias registradas en la matriz (columna "REGISTRO"), para que relacionen el modelo matemático que se aplica la priorización de intervenciones en programas de conservación.
6. Revisar las consecuencias, en caso de que el riesgo se materializara, para identificar cómo se vería afectado el proceso o el IDU.
7. Evaluar la posibilidad de individualizar, para cada control, las características como el tipo, documentación, forma de ejecución, frecuencia, evidencia, valoración, etc., con el fin de robustecer su identificación e idoneidad.</t>
    </r>
  </si>
  <si>
    <t>Que se filtre información por falta de manejo y/o protección documental o se entregue información relevante con el fin de favorecer a un tercero anticipandose al momento que se presente la futura licitación.</t>
  </si>
  <si>
    <t>C.FP.03</t>
  </si>
  <si>
    <t>Entregar información relevante de  los pliegos  a un tercero antes de su  publicación con el fín de beneficiar a un tercero.</t>
  </si>
  <si>
    <t xml:space="preserve">1. Campañas de socialización de las  políticas de seguridad de la información.
2. Sensibilización a los usuarios que manejan la información sobre confidencialidad de la misma.
3. Campañas de divulgación del Código Unico Disciplinario. </t>
  </si>
  <si>
    <t>1. Seguimiento al cumplimiento de los controles establecidos para este riesgo: boletines informativos, flash (OCD), circulares.</t>
  </si>
  <si>
    <t>1. Listas de asistencia.
2. Correos electrónicos.
3. Orfeo</t>
  </si>
  <si>
    <t>1. Informar a la OCD para el inicio de las investigaciones disciplinarias pertinentes.
2.  Una vez se identifique la filtración de información se solicita el acompañamiento a la DTGC y DTGJ para el inicio de procesos legales y demandas en contra de los funcionarios y/o consultores implicados.</t>
  </si>
  <si>
    <r>
      <rPr>
        <b/>
        <sz val="8"/>
        <rFont val="Arial"/>
        <family val="2"/>
      </rPr>
      <t>I=N/A
• Fórmula:</t>
    </r>
    <r>
      <rPr>
        <sz val="8"/>
        <rFont val="Arial"/>
        <family val="2"/>
      </rPr>
      <t xml:space="preserve">
N° Actividades de seguimiento registradas en medios tecnologicos / Total de actividades divulgadas * 100
</t>
    </r>
  </si>
  <si>
    <t>R=11  Campañas de información en medios tecnológicos/ 11 actividades divulgadas.
100%</t>
  </si>
  <si>
    <t>Se divulgaron 6 actividades sobre seguridad y riesgos de la información, (14/05/2019), actualización de activos (15/5/2019), conferencia seguridad de la información (15 y 16/05/2019), riesgo en la privacidad de la información (22/05/2019) y cambios en las caracteristicas de las contraseñas (30/05/2019), declaración de aplicabilidad SGSI (23/07/2019). Y 5 Flash disciplinarios sobre el código único disciplinario: (10/06/2019) #5, (11/06/2019) #6, (14/06/2019) #7, (25/06/2019) # 8 y el (12/07/2019) #9.</t>
  </si>
  <si>
    <r>
      <t xml:space="preserve">Observaciones ó cambios presentados en:
</t>
    </r>
    <r>
      <rPr>
        <b/>
        <sz val="8"/>
        <rFont val="Arial"/>
        <family val="2"/>
      </rPr>
      <t>Riesgo</t>
    </r>
    <r>
      <rPr>
        <sz val="8"/>
        <rFont val="Arial"/>
        <family val="2"/>
      </rPr>
      <t xml:space="preserve">:Se mantiene el riesgo
</t>
    </r>
    <r>
      <rPr>
        <b/>
        <sz val="8"/>
        <rFont val="Arial"/>
        <family val="2"/>
      </rPr>
      <t>Causas</t>
    </r>
    <r>
      <rPr>
        <sz val="8"/>
        <rFont val="Arial"/>
        <family val="2"/>
      </rPr>
      <t xml:space="preserve">:Se mantienen las mismas causas
</t>
    </r>
    <r>
      <rPr>
        <b/>
        <sz val="8"/>
        <rFont val="Arial"/>
        <family val="2"/>
      </rPr>
      <t>Consecuencias</t>
    </r>
    <r>
      <rPr>
        <sz val="8"/>
        <rFont val="Arial"/>
        <family val="2"/>
      </rPr>
      <t xml:space="preserve">:Se mantienen las mismas consecuencias
</t>
    </r>
    <r>
      <rPr>
        <b/>
        <sz val="8"/>
        <rFont val="Arial"/>
        <family val="2"/>
      </rPr>
      <t>Controles:</t>
    </r>
    <r>
      <rPr>
        <sz val="8"/>
        <rFont val="Arial"/>
        <family val="2"/>
      </rPr>
      <t xml:space="preserve">Se manitienen los mismos controles
</t>
    </r>
    <r>
      <rPr>
        <b/>
        <sz val="8"/>
        <rFont val="Arial"/>
        <family val="2"/>
      </rPr>
      <t>Acciones de contingencia</t>
    </r>
    <r>
      <rPr>
        <sz val="8"/>
        <rFont val="Arial"/>
        <family val="2"/>
      </rPr>
      <t xml:space="preserve">: Se mantienen las mismas acciones.
</t>
    </r>
    <r>
      <rPr>
        <b/>
        <sz val="8"/>
        <rFont val="Arial"/>
        <family val="2"/>
      </rPr>
      <t>Indicador:</t>
    </r>
    <r>
      <rPr>
        <sz val="8"/>
        <rFont val="Arial"/>
        <family val="2"/>
      </rPr>
      <t xml:space="preserve"> Se mantiene el mismo
</t>
    </r>
    <r>
      <rPr>
        <b/>
        <sz val="8"/>
        <rFont val="Arial"/>
        <family val="2"/>
      </rPr>
      <t>Otros</t>
    </r>
    <r>
      <rPr>
        <sz val="8"/>
        <rFont val="Arial"/>
        <family val="2"/>
      </rPr>
      <t>:N.A</t>
    </r>
  </si>
  <si>
    <r>
      <rPr>
        <b/>
        <sz val="9"/>
        <rFont val="Arial"/>
        <family val="2"/>
      </rPr>
      <t>Se verificó que:</t>
    </r>
    <r>
      <rPr>
        <sz val="9"/>
        <rFont val="Arial"/>
        <family val="2"/>
      </rPr>
      <t xml:space="preserve">
a) Si bien se podría decir que los tres controles existen, no puede afirmarse que hayan sido implementados, puesto que no fueron ejecutados por la Dirección Técnica de Proyectos - DTP, área que aparece como responsable. De hecho, las campañas de socialización de políticas de seguridad de la información y las sensibilizaciones sobre la confidencialidad de la información fueron las efectuadas por la Subdirección Técnica de Recursos Tecnológicos - STRT y las de divulgación sobre la reforma (Ley 1952/2019) al Código Único Disciplinario, fueron realizadas por la Oficina de Control Disciplinario - OCD.
b) La DTP indicó que los controles están documentados en correos institucionales enviados por la STRT o por la OCD; sin embargo, dichos documentos no refieren ni describen ninguno de los controles del riesgo, ni indican el responsable de aplicación o su periodicidad de ejecución. De hecho, los controles mencionados corresponden a registros o actividades que podrían dar cuenta o ayudar a la implementación de algún control que sea aplicable.
c) Si bien se evidenciaron soportes de la realización de las campañas de divulgación de políticas de seguridad de la información, de sensibilizaciones sobre la confidencialidad de la información y de divulgación de las reformas al Código Único Disciplinario en diversos mensajes de correo electrónico (como boletines institucionales y “Flash Disciplinario”), como se mencionó, no fueron realizadas por la DTP; por lo tanto, no podría afirmarse que los controles estén siendo, realmente, ejecutados. De hecho, y como se desprende de lo consignado en las columnas "ACCIONES ASOCIADAS AL CONTROL" y "FÓRMULA DEL INDICADOR", lo que hace la DTP es un seguimiento (o registro) de los boletines informativos, flashes o memorandos sobre el tema, generados por otras instancias de la Entidad, y no a la aplicación de las medidas indicadas en esos documentos al interior de su área o proceso o la generación de campañas propias que recuerden la importancia del adecuado manejo de la información y la protección de la misma.
d) La DTP no identificó materialización de este riesgo durante el primer cuatrimestre de 2019. 
El diseño de los controles se considera con deficiencias toda vez que:
- Si bien pretenden mitigar el riesgo, la realización de tales campañas no garantiza, por ejemplo, la protección documental o que se presente la "falta de manejo de la información".  
- No están definidos responsables específicos (aparece la DTP) y, como están planteados, son ejecutados por otras áreas y no por la DTP.
- Los controles están definidos como preventivos y detectivos a la vez, lo cual es incongruente, ya que se aplicarían en momentos diferentes (según el "Manual de Administración del Riesgo", MG-PE-18, numeral "6.4.2 Nivel de Riesgo Residual", el primero se ejecuta antes de la ocurrencia del riesgo o de sus causas y el segundo identifica la ocurrencia de un riesgo materializado o de sus causas).
- No se identifica claramente, para cada uno de ellos, su propósito. Es importante señalar que, de acuerdo con la "Guía para la administración del riesgo y el diseño de controles en entidades públicas" del DAFP los controles deben tener, entre otros elementos, un propósito que indique para qué se realizan, el cual debe conllevar a prevenir las causas que generan el riesgo o detectar la materialización de éste. Los verbos a utilizar pueden ser verificar, validar, conciliar, comparar, revisar, cotejar, etc.
- Las características de los controles como el tipo o naturaleza (Preventivo, Correctivo o Detectivo), si están documentados, si son automáticos o manuales, la frecuencia, las evidencias o registros, la efectividad, la valoración, entre otras, no están identificadas para cada control, sino que están asociadas a las causas. 
Es importante mencionar que las consecuencias identificadas no mencionan cómo afectaría, la materialización del riesgo, al proceso o al Instituto.
</t>
    </r>
    <r>
      <rPr>
        <b/>
        <sz val="9"/>
        <rFont val="Arial"/>
        <family val="2"/>
      </rPr>
      <t>Recomendaciones</t>
    </r>
    <r>
      <rPr>
        <sz val="9"/>
        <rFont val="Arial"/>
        <family val="2"/>
      </rPr>
      <t>: 
1. Revisar los controles que la DTP puede implementar, tomando como base sus funciones, los objetivos del proceso y la decisión de tratamiento del riesgo, con el fin de que se establezcan controles que sean de ejecución y verificación y seguimiento por parte de esta dependencia.
2. Ajustar los controles, de manera que su redacción contenga los elementos citados en la "Guía para la administración del riesgo y el diseño de controles en entidades públicas" del DAFP: deben incluir responsable, frecuencia de ejecución, propósito, cómo se ejecutan, qué pasa cuando se presentan desviaciones después de ejecutarlos y qué evidencias quedarán que demuestren su ejecución (registros). Así mismo, para que desde su redacción se identifique cómo apuntan a eliminar o mitigar la causa. 
3. Especificar el rol y/o cargo de quién (es), en la DTP, ejecuta(n) los controles.
4. Verificar la documentación de los controles, ya que los que actualmente están establecidos no se pueden considerar documentados en los correos institucionales.
5. Verificar los tipos de controles (cualidad del control) para determinar si son preventivos o detectivos.
6. Revisar las consecuencias, en caso de que el riesgo se materializara, para identificar cómo se vería afectado el proceso o el IDU.
7. Evaluar la posibilidad de individualizar, para cada control, las características como el tipo, documentación, forma de ejecución, frecuencia, evidencia, valoración, etc., con el fin de robustecer su identificación e idoneidad.</t>
    </r>
  </si>
  <si>
    <r>
      <rPr>
        <b/>
        <sz val="9"/>
        <rFont val="Arial"/>
        <family val="2"/>
      </rPr>
      <t>Se verificó que:</t>
    </r>
    <r>
      <rPr>
        <sz val="9"/>
        <rFont val="Arial"/>
        <family val="2"/>
      </rPr>
      <t xml:space="preserve">
a) Si bien se podría decir que los tres controles existen, no puede afirmarse que hayan sido implementados, puesto que no fueron ejecutados por la Dirección Técnica de Proyectos - DTP, área que aparece como responsable. De hecho, las campañas de socialización de políticas de seguridad de la información y las sensibilizaciones sobre la confidencialidad de la información fueron las efectuadas por la Subdirección Técnica de Recursos Tecnológicos - STRT y las de divulgación sobre la reforma (Ley 1952/2019) al Código Único Disciplinario, fueron realizadas por la Oficina de Control Disciplinario - OCD.
b) La DTP indicó que los controles están documentados en correos institucionales enviados por la STRT o por la OCD; sin embargo, dichos documentos no refieren ni describen ninguno de los controles del riesgo, ni indican el responsable de aplicación o su periodicidad de ejecución. De hecho, los controles mencionados corresponden a registros o actividades que podrían dar cuenta o ayudar a la implementación de algún control que sea aplicable.
c) Si bien se evidenciaron soportes de la realización de las campañas de divulgación de políticas de seguridad de la información, de sensibilizaciones sobre la confidencialidad de la información y de divulgación de las reformas al Código Único Disciplinario en diversos mensajes de correo electrónico (como boletines institucionales y “Flash Disciplinario”), como se mencionó, no fueron realizadas por la DTP; por lo tanto, no podría afirmarse que los controles estén siendo, realmente, ejecutados. De hecho, y como se desprende de lo consignado en las columnas "ACCIONES ASOCIADAS AL CONTROL" y "FÓRMULA DEL INDICADOR", lo que hace la DTP es un seguimiento (o registro) de los boletines informativos, </t>
    </r>
    <r>
      <rPr>
        <i/>
        <sz val="9"/>
        <rFont val="Arial"/>
        <family val="2"/>
      </rPr>
      <t>flashes</t>
    </r>
    <r>
      <rPr>
        <sz val="9"/>
        <rFont val="Arial"/>
        <family val="2"/>
      </rPr>
      <t xml:space="preserve"> o memorandos sobre el tema, generados por otras instancias de la Entidad, y no a la aplicación de las medidas indicadas en esos documentos al interior de su área o proceso o la generación de campañas propias que recuerden la importancia del adecuado manejo de la información y la protección de la misma.
d) La DTP no identificó materialización de este riesgo durante el segundo cuatrimestre de 2019. 
</t>
    </r>
    <r>
      <rPr>
        <b/>
        <sz val="9"/>
        <rFont val="Arial"/>
        <family val="2"/>
      </rPr>
      <t>El diseño de los controles se considera con deficiencias, toda vez que:</t>
    </r>
    <r>
      <rPr>
        <sz val="9"/>
        <rFont val="Arial"/>
        <family val="2"/>
      </rPr>
      <t xml:space="preserve">
- Si bien pretenden mitigar el riesgo, la realización de tales campañas no garantiza, por ejemplo, la protección documental o que se presente la "falta de manejo de la información".  
- No están definidos responsables específicos (aparece la DTP) y, como están planteados, son ejecutados por otras áreas y no por la DTP.
- Los controles están definidos como preventivos y detectivos a la vez, lo cual es incongruente, ya que se aplicarían en momentos diferentes (según el "Manual de Administración del Riesgo", MG-PE-18, numeral "6.4.2 Nivel de Riesgo Residual", el primero se ejecuta antes de la ocurrencia del riesgo o de sus causas y el segundo identifica la ocurrencia de un riesgo materializado o de sus causas y su aplicación es posterior a la ocurrencia del riesgo).
- No se identifica claramente, para cada uno de ellos, su propósito. Es importante señalar que, de acuerdo con la "Guía para la administración del riesgo y el diseño de controles en entidades públicas" del DAFP los controles deben tener, entre otros elementos, un propósito que indique para qué se realizan, el cual debe conllevar a prevenir las causas que generan el riesgo o detectar la materialización de éste. Los verbos a utilizar pueden ser verificar, validar, conciliar, comparar, revisar, cotejar, etc.
- Las características de los controles como el tipo o naturaleza (Preventivo, Correctivo o Detectivo), si están documentados, si son automáticos o manuales, la frecuencia, las evidencias o registros, la efectividad, la valoración, entre otras, no están identificadas para cada control, sino que están asociadas a las causas. 
Es importante mencionar que las consecuencias identificadas no mencionan cómo afectaría, la materialización del riesgo, al proceso o al Instituto.
</t>
    </r>
    <r>
      <rPr>
        <b/>
        <sz val="9"/>
        <rFont val="Arial"/>
        <family val="2"/>
      </rPr>
      <t>Recomendaciones</t>
    </r>
    <r>
      <rPr>
        <sz val="9"/>
        <rFont val="Arial"/>
        <family val="2"/>
      </rPr>
      <t>: 
1. Revisar los controles que la DTP puede implementar, tomando como base sus funciones, los objetivos del proceso y la decisión de tratamiento del riesgo, con el fin de que se establezcan controles que sean de ejecución y verificación y seguimiento por parte de esta dependencia.
2. Ajustar los controles, de manera que su redacción contenga los elementos citados en la "Guía para la administración del riesgo y el diseño de controles en entidades públicas" del DAFP: deben incluir responsable, frecuencia de ejecución, propósito, cómo se ejecutan, qué pasa cuando se presentan desviaciones después de ejecutarlos y qué evidencias quedarán que demuestren su ejecución (registros). Así mismo, para que desde su redacción se identifique cómo apuntan a eliminar o mitigar la causa. 
3. Especificar el rol y/o cargo de quién(es), en la DTP, ejecuta(n) los controles.
4. Verificar la documentación de los controles, ya que los que actualmente están establecidos no se pueden considerar documentados en los correos institucionales.
5. Verificar los tipos de controles (cualidad del control) para determinar si son preventivos o detectivos.
6. Revisar las consecuencias, en caso de que el riesgo se materializara, para identificar cómo se vería afectado el proceso o el IDU.
7. Evaluar la posibilidad de individualizar, para cada control, las características como el tipo, documentación, forma de ejecución, frecuencia, evidencia, valoración, etc., con el fin de robustecer su identificación e idoneidad.</t>
    </r>
  </si>
  <si>
    <t>Que en los contratos de factibilidad, donde no hay interventoría se concerte y/o realicen acuerdos con el consultor, supervisor y/o Directivos IDU, para aceptar productos no conformes.</t>
  </si>
  <si>
    <t>C.FP.04</t>
  </si>
  <si>
    <t>Aceptar y Aprobar productos  de estudios de prefactibilidad o factibilidad  que no  cumplen requisitos y o normatividad vigente para favorecer a un tercero.</t>
  </si>
  <si>
    <t>1. Posible demora en los trámites de aprobación y armonización con las ESP.                                                                       2.  Sobrecostos por la necesidad de ajustes y actualizaciones de las factibilidades.                                                     3.  Inicio de procesos legales, tales como disciplinarios en contra de los funcionarios y demandas en contra de los consultores implicados.
4. Posibles hallazgos de los Entes de Control</t>
  </si>
  <si>
    <t>1.Elaborar y remitir oficio de validación por parte de los especialistas, de cada uno de los componentes de la prefactibilidad o factibilidad.
2. Realizar el seguimiento y control durante la ejecución del contrato de todos los productos, utilizando el formato FO-FP-02 Lista de chequeo Entrega de productos etapa de factibilidad y el Manual de interventoría.</t>
  </si>
  <si>
    <t xml:space="preserve">Verificar que  el Formato FO-FP-02 se haya diligenciado correctamente y que se haya emitido el concepto de aprobación de todos los  productos en el periodo correspondiente o al finalizar el contrato.      
                            </t>
  </si>
  <si>
    <t>• Oficios, *ORFEO.
• Formato FO-FP-02 en cada contrato monitoreado.</t>
  </si>
  <si>
    <t>1. Informar a la OCD para el inicio de las investigaciones disciplinarias pertinentes.
2.Definir acciones o estrategias para determinar la forma de agilizar la entrega de productos, una opcion puede ser intensificar esfuerzos de trabajo por parte de especialistas para agilizar la entrega de productos.</t>
  </si>
  <si>
    <r>
      <rPr>
        <b/>
        <i/>
        <sz val="8"/>
        <rFont val="Times New Roman"/>
        <family val="1"/>
      </rPr>
      <t xml:space="preserve">I </t>
    </r>
    <r>
      <rPr>
        <b/>
        <sz val="8"/>
        <rFont val="Arial"/>
        <family val="2"/>
      </rPr>
      <t>= N/A</t>
    </r>
    <r>
      <rPr>
        <sz val="8"/>
        <rFont val="Arial"/>
        <family val="2"/>
      </rPr>
      <t xml:space="preserve">
• </t>
    </r>
    <r>
      <rPr>
        <b/>
        <sz val="8"/>
        <rFont val="Arial"/>
        <family val="2"/>
      </rPr>
      <t>Fórmula:</t>
    </r>
    <r>
      <rPr>
        <sz val="8"/>
        <rFont val="Arial"/>
        <family val="2"/>
      </rPr>
      <t xml:space="preserve"> 
N° productos validados y aprobados que cumplen con la normatividad / Total de productos revisados * 100
</t>
    </r>
    <r>
      <rPr>
        <b/>
        <sz val="8"/>
        <rFont val="Arial"/>
        <family val="2"/>
      </rPr>
      <t/>
    </r>
  </si>
  <si>
    <t>R=9 Productos validados/ 9 Productos revisados.
100%</t>
  </si>
  <si>
    <t>Durante el cuatrimestre se revisarón mediante lista de chequeo 9 productos 7 de prefactibilidad ( Interseccion entre la Av. General Santander,Acción Popular No. 2013-00367 Calle 54,Vía provisional Suba - Cota ,Av. Constitución (AK 70),Alameda entre Humedales y Conexión Av. Chile,  Puente San Agustin Calle 49, Patio Zonal Alameda Jardín  ) y 2 de factibilidades(Puente Peatonal Av Boyacá con Troncal 80 costado sur  y Andenes autonorte.)</t>
  </si>
  <si>
    <r>
      <t xml:space="preserve">Observaciones ó cambios presentados en:
</t>
    </r>
    <r>
      <rPr>
        <b/>
        <sz val="8"/>
        <rFont val="Arial"/>
        <family val="2"/>
      </rPr>
      <t>Riesgo:</t>
    </r>
    <r>
      <rPr>
        <sz val="8"/>
        <rFont val="Arial"/>
        <family val="2"/>
      </rPr>
      <t xml:space="preserve">Se mantiene el riesgo
</t>
    </r>
    <r>
      <rPr>
        <b/>
        <sz val="8"/>
        <rFont val="Arial"/>
        <family val="2"/>
      </rPr>
      <t>Causas:</t>
    </r>
    <r>
      <rPr>
        <sz val="8"/>
        <rFont val="Arial"/>
        <family val="2"/>
      </rPr>
      <t xml:space="preserve">Se mantienen las mismas causas
</t>
    </r>
    <r>
      <rPr>
        <b/>
        <sz val="8"/>
        <rFont val="Arial"/>
        <family val="2"/>
      </rPr>
      <t>Consecuencias:</t>
    </r>
    <r>
      <rPr>
        <sz val="8"/>
        <rFont val="Arial"/>
        <family val="2"/>
      </rPr>
      <t xml:space="preserve">Se mantienen las mismas consecuencias
</t>
    </r>
    <r>
      <rPr>
        <b/>
        <sz val="8"/>
        <rFont val="Arial"/>
        <family val="2"/>
      </rPr>
      <t>Controles:</t>
    </r>
    <r>
      <rPr>
        <sz val="8"/>
        <rFont val="Arial"/>
        <family val="2"/>
      </rPr>
      <t xml:space="preserve">Se manitienen los mismos controles
</t>
    </r>
    <r>
      <rPr>
        <b/>
        <sz val="8"/>
        <rFont val="Arial"/>
        <family val="2"/>
      </rPr>
      <t>Acciones de contingencia:</t>
    </r>
    <r>
      <rPr>
        <sz val="8"/>
        <rFont val="Arial"/>
        <family val="2"/>
      </rPr>
      <t xml:space="preserve"> Se mantienen las mismas acciones.
</t>
    </r>
    <r>
      <rPr>
        <b/>
        <sz val="8"/>
        <rFont val="Arial"/>
        <family val="2"/>
      </rPr>
      <t>Indicador</t>
    </r>
    <r>
      <rPr>
        <sz val="8"/>
        <rFont val="Arial"/>
        <family val="2"/>
      </rPr>
      <t xml:space="preserve">:Se mantiene el mismo
</t>
    </r>
    <r>
      <rPr>
        <b/>
        <sz val="8"/>
        <rFont val="Arial"/>
        <family val="2"/>
      </rPr>
      <t>Otros:</t>
    </r>
    <r>
      <rPr>
        <sz val="8"/>
        <rFont val="Arial"/>
        <family val="2"/>
      </rPr>
      <t>N.A</t>
    </r>
  </si>
  <si>
    <r>
      <rPr>
        <b/>
        <sz val="9"/>
        <rFont val="Arial"/>
        <family val="2"/>
      </rPr>
      <t>Se verificó que:</t>
    </r>
    <r>
      <rPr>
        <sz val="9"/>
        <rFont val="Arial"/>
        <family val="2"/>
      </rPr>
      <t xml:space="preserve">
a) Los controles existen. No obstante, el oficio al que hacen referencia en el control 1 no es de validación, sino de remisión de los Documentos Técnicos de Soporte a la Subdirección Técnica de Recursos Físicos (STRF) - Centro de Documentación. Además, el control 2 sólo se refiere al formato de entrega de productos de factibilidad y no de prefactibilidad.</t>
    </r>
    <r>
      <rPr>
        <sz val="9"/>
        <color rgb="FFFF0000"/>
        <rFont val="Arial"/>
        <family val="2"/>
      </rPr>
      <t xml:space="preserve">
</t>
    </r>
    <r>
      <rPr>
        <sz val="9"/>
        <rFont val="Arial"/>
        <family val="2"/>
      </rPr>
      <t>b) La DTP indicó que los controles están documentados en memorandos y listas de chequeo que se encuentran en el servidor del área; sin embargo, esos documentos no describen los controles definidos, ni el responsable o la periodicidad de ejecución. De hecho, corresponden al resultado o registro de la ejecución de actividades asociadas a la verificación de la entrega de productos de la etapa de factibilidad. No obstante, se determinó que estos controles se encuentran referenciados en el procedimiento PR-FP-02 "Elaboración de la Factibilidad de Proyectos" y en la Guía GU-FP-03 "Alcance de los Entregables de Factibilidad". Aunque el control 2 no referencia las prefactibilidades, las respectivas listas de chequeo se mencionan en el procedimiento PR-FP-01 "Elaboración de la Prefactibilidad de Proyectos" y la Guía GU-FP-01 "Alcance de los Entregables de Prefactibilidad".
c) Sí están implementados para los proyectos de factibilidad, mediante la validación con listas de chequeo (formato FO-FP-02 "Lista de Chequeo Entrega de Productos de Estudios de Factibilidad").
d) La DTP no identificó materialización de este riesgo durante el primer cuatrimestre de 2019. 
El diseño de los controles se considera parcialmente adecuado toda vez que:</t>
    </r>
    <r>
      <rPr>
        <sz val="9"/>
        <color rgb="FFFF0000"/>
        <rFont val="Arial"/>
        <family val="2"/>
      </rPr>
      <t xml:space="preserve">
</t>
    </r>
    <r>
      <rPr>
        <sz val="9"/>
        <rFont val="Arial"/>
        <family val="2"/>
      </rPr>
      <t xml:space="preserve">- Si bien pretenden mitigar el riesgo, el control 1 no corresponde a un oficio de validación, sino sólo de entrega de los DTS al Centro de Documentación para su inclusión en el Repositorio Institucional; se entiende que los DTS enviados a la STRF cumplen con los requisitos y normatividad que los hacen productos conformes, pero la remisión, en sí misma, es una actividad que se surte una vez se han efectuado los controles que determinan la conformidad de los Documentos. Por otra parte, en el control 2 no hay referencia a productos de prefactibilidad, por lo que no se estarían considerando controles para esta etapa.  
- No están definidos responsables específicos (aparece la DTP).
- Los controles están definidos como preventivos y detectivos a la vez, lo cual es incongruente, ya que se aplicarían en momentos diferentes (según el "Manual de Administración del Riesgo", MG-PE-18, numeral "6.4.2 Nivel de Riesgo Residual", el primero se ejecuta antes de la ocurrencia del riesgo o de sus causas y el segundo identifica la ocurrencia de un riesgo materializado o de sus causas).
- No se identifica claramente, para cada uno de ellos, su propósito. Es importante señalar que, de acuerdo con la "Guía para la administración del riesgo y el diseño de controles en entidades públicas" del DAFP los controles deben tener, entre otros elementos, un propósito que indique para qué se realizan, el cual debe conllevar a prevenir las causas que generan el riesgo o detectar la materialización de éste. Los verbos a utilizar pueden ser verificar, validar, conciliar, comparar, revisar, cotejar, etc.
- La causa cita solamente "[...] </t>
    </r>
    <r>
      <rPr>
        <i/>
        <sz val="9"/>
        <rFont val="Arial"/>
        <family val="2"/>
      </rPr>
      <t xml:space="preserve">contratos de factibilidad, donde no hay interventoría </t>
    </r>
    <r>
      <rPr>
        <sz val="9"/>
        <rFont val="Arial"/>
        <family val="2"/>
      </rPr>
      <t xml:space="preserve">[...]", situación que no es concordante con la realidad del proceso toda vez que no hay contratos de factibilidad sin interventoría. Es decir, las factibilidades elaboradas por funcionarios y/o contratistas de prestación de servicios (PSP) son consideradas como "in house", por lo tanto, no les aplica la interventoría. Las demás son desarrolladas en contratos que incluyen estudios y diseños, caso en el cual siempre hay interventoría.
- La causa identificada por el proceso no hace referencia a las prefactibilidades, las cuales se mencionan en la redacción del riesgo.
- Las características de los controles como el tipo o naturaleza (Preventivo, Correctivo o Detectivo), si están documentados, si son automáticos o manuales, la frecuencia, las evidencias o registros, la efectividad, la valoración, entre otras, no están identificadas para cada control, sino que están asociadas a las causas. 
</t>
    </r>
    <r>
      <rPr>
        <b/>
        <sz val="9"/>
        <rFont val="Arial"/>
        <family val="2"/>
      </rPr>
      <t>Recomendaciones</t>
    </r>
    <r>
      <rPr>
        <sz val="9"/>
        <rFont val="Arial"/>
        <family val="2"/>
      </rPr>
      <t>: 
1. Revisar la(s) causa(s) de manera que la redacción se ajuste a como se efectúan las factibilidades y contratos en el IDU, y/o que se haga referencia a las prefactibilidades, tomando en cuenta las particularidades de éstas (lo que las hace diferentes de las factibilidades).
2. Ajustar los controles, de manera que su redacción contenga los elementos citados en la "Guía para la administración del riesgo y el diseño de controles en entidades públicas" del DAFP: deben incluir responsable, frecuencia de ejecución, propósito, cómo se ejecutan, qué pasa cuando se presentan desviaciones después de ejecutarlos y qué evidencias quedarán que demuestren su ejecución (registros). Así mismo, para que desde su redacción se identifique cómo apuntan a eliminar o mitigar la(s) causa(s).
3. Evaluar los controles establecidos estudiando la pertinencia del control 1 y la posibilidad de incluir controles para los casos de los productos no conformes de prefactibilidades.
4. Especificar el rol y/o cargo de quién (es), en la DTP, ejecuta(n) los controles.
5. Verificar la documentación de los controles, ya que los que actualmente están establecidos no se pueden considerar documentados en los memorandos y listas de chequeo.
6. Verificar los tipos de controles (cualidad del control) para determinar si son preventivos o detectivos.
7. Evaluar la posibilidad de individualizar, para cada control, las características como el tipo, documentación, forma de ejecución, frecuencia, evidencia, valoración, etc., con el fin de robustecer su identificación e idoneidad.</t>
    </r>
  </si>
  <si>
    <r>
      <rPr>
        <b/>
        <sz val="9"/>
        <rFont val="Arial"/>
        <family val="2"/>
      </rPr>
      <t>Se verificó que:</t>
    </r>
    <r>
      <rPr>
        <sz val="9"/>
        <rFont val="Arial"/>
        <family val="2"/>
      </rPr>
      <t xml:space="preserve">
a) Los controles existen. No obstante, el oficio al que hacen referencia en el control 1 no es de validación, sino de remisión de los Documentos Técnicos de Soporte a la Subdirección Técnica de Recursos Físicos (STRF) - Centro de Documentación. Además, el control 2 sólo se refiere al formato de entrega de productos de factibilidad y no de prefactibilidad.</t>
    </r>
    <r>
      <rPr>
        <sz val="9"/>
        <color rgb="FFFF0000"/>
        <rFont val="Arial"/>
        <family val="2"/>
      </rPr>
      <t xml:space="preserve">
</t>
    </r>
    <r>
      <rPr>
        <sz val="9"/>
        <rFont val="Arial"/>
        <family val="2"/>
      </rPr>
      <t xml:space="preserve">b) La DTP indicó que los controles están documentados en memorandos y listas de chequeo que se encuentran en el servidor del área; sin embargo, esos documentos no describen los controles definidos, ni el responsable o la periodicidad de ejecución. De hecho, corresponden al resultado o registro de la ejecución de actividades asociadas a la verificación de la entrega de productos de la etapa de factibilidad. No obstante, se determinó que estos controles se encuentran referenciados en el procedimiento PR-FP-02 "Elaboración de la Factibilidad de Proyectos" y en la Guía GU-FP-03 "Alcance de los Entregables de Factibilidad". Aunque el control 2 no referencia las prefactibilidades, las respectivas listas de chequeo se mencionan en el procedimiento PR-FP-01 "Elaboración de la Prefactibilidad de Proyectos" y la Guía GU-FP-01 "Alcance de los Entregables de Prefactibilidad".
c) Sí están implementados para los proyectos de factibilidad, mediante la validación con listas de chequeo (formato FO-FP-02 "Lista de Chequeo Entrega de Productos de Estudios de Factibilidad").
d) La DTP no identificó materialización de este riesgo durante el segundo cuatrimestre de 2019. 
</t>
    </r>
    <r>
      <rPr>
        <b/>
        <sz val="9"/>
        <rFont val="Arial"/>
        <family val="2"/>
      </rPr>
      <t>El diseño de los controles se considera parcialmente adecuado, toda vez que:</t>
    </r>
    <r>
      <rPr>
        <sz val="9"/>
        <color rgb="FFFF0000"/>
        <rFont val="Arial"/>
        <family val="2"/>
      </rPr>
      <t xml:space="preserve">
</t>
    </r>
    <r>
      <rPr>
        <sz val="9"/>
        <rFont val="Arial"/>
        <family val="2"/>
      </rPr>
      <t xml:space="preserve">- Si bien pretenden mitigar el riesgo, el control 1 no corresponde a un oficio de validación, sino sólo de entrega de los DTS al Centro de Documentación para su inclusión en el Repositorio Institucional; se entiende que los DTS enviados a la STRF cumplen con los requisitos y normatividad que los hacen productos conformes, pero la remisión, en sí misma, es una actividad que se surte una vez se han efectuado los controles que determinan la conformidad de los Documentos. Por otra parte, en el control 2 no hay referencia a productos de prefactibilidad, por lo que no se estarían considerando controles para esta etapa.  
- No están definidos responsables específicos (aparece la DTP).
- Los controles están definidos como preventivos y detectivos a la vez, lo cual es incongruente, ya que se aplicarían en momentos diferentes (según el "Manual de Administración del Riesgo", MG-PE-18, numeral "6.4.2 Nivel de Riesgo Residual", el primero se ejecuta antes de la ocurrencia del riesgo o de sus causas y el segundo identifica la ocurrencia de un riesgo materializado o de sus causas y su aplicación es posterior a la ocurrencia del riesgo).
- No se identifica claramente, para cada uno de ellos, su propósito. Es importante señalar que, de acuerdo con la "Guía para la administración del riesgo y el diseño de controles en entidades públicas" del DAFP los controles deben tener, entre otros elementos, un propósito que indique para qué se realizan, el cual debe conllevar a prevenir las causas que generan el riesgo o detectar la materialización de éste. Los verbos a utilizar pueden ser verificar, validar, conciliar, comparar, revisar, cotejar, etc.
- La causa cita solamente "[...] </t>
    </r>
    <r>
      <rPr>
        <i/>
        <sz val="9"/>
        <rFont val="Arial"/>
        <family val="2"/>
      </rPr>
      <t xml:space="preserve">contratos de factibilidad, donde no hay interventoría </t>
    </r>
    <r>
      <rPr>
        <sz val="9"/>
        <rFont val="Arial"/>
        <family val="2"/>
      </rPr>
      <t xml:space="preserve">[...]", situación que no es concordante con la realidad del proceso toda vez que no hay contratos de factibilidad sin interventoría. Es decir, las factibilidades elaboradas por funcionarios y/o contratistas de prestación de servicios (PSP) son consideradas como "in house", por lo tanto, no les aplica la interventoría. Las demás son desarrolladas en contratos que incluyen estudios y diseños, caso en el cual siempre hay interventoría.
- La causa identificada por el proceso no hace referencia a las prefactibilidades, las cuales se mencionan en la redacción del riesgo.
- Las características de los controles como el tipo o naturaleza (Preventivo, Correctivo o Detectivo), si están documentados, si son automáticos o manuales, la frecuencia, las evidencias o registros, la efectividad, la valoración, entre otras, no están identificadas para cada control, sino que están asociadas a las causas. 
</t>
    </r>
    <r>
      <rPr>
        <b/>
        <sz val="9"/>
        <rFont val="Arial"/>
        <family val="2"/>
      </rPr>
      <t>Recomendaciones</t>
    </r>
    <r>
      <rPr>
        <sz val="9"/>
        <rFont val="Arial"/>
        <family val="2"/>
      </rPr>
      <t>: 
1. Revisar la(s) causa(s) de manera que la redacción se ajuste a como se efectúan las factibilidades y contratos en el IDU, y/o que se haga referencia a las prefactibilidades, tomando en cuenta las particularidades de éstas (lo que las hace diferentes de las factibilidades).
2. Ajustar los controles, de manera que su redacción contenga los elementos citados en la "Guía para la administración del riesgo y el diseño de controles en entidades públicas" del DAFP: deben incluir responsable, frecuencia de ejecución, propósito, cómo se ejecutan, qué pasa cuando se presentan desviaciones después de ejecutarlos y qué evidencias quedarán que demuestren su ejecución (registros). Así mismo, para que desde su redacción se identifique cómo apuntan a eliminar o mitigar la(s) causa(s).
3. Evaluar los controles establecidos estudiando la pertinencia del control 1 y la posibilidad de incluir controles para los casos de los productos no conformes de prefactibilidades.
4. Especificar el rol y/o cargo de quién(es), en la DTP, ejecuta(n) los controles.
5. Verificar la documentación de los controles, ya que los que actualmente están establecidos no se pueden considerar documentados en los memorandos y listas de chequeo.
6. Verificar los tipos de controles (cualidad del control) para determinar si son preventivos o detectivos.
7. Evaluar la posibilidad de individualizar, para cada control, las características como el tipo, documentación, forma de ejecución, frecuencia, evidencia, valoración, etc., con el fin de robustecer su identificación e idoneidad.</t>
    </r>
  </si>
  <si>
    <t>Que en los contratos de factibilidad, donde hay interventoría se concierte y/o realicen acuerdos con el consultor, interventor, supervisor y/o Directivo IDU, para aceptar productos no conformes</t>
  </si>
  <si>
    <t>C.FP.05</t>
  </si>
  <si>
    <t>Admitir productos de factibilidad aprobados  por el  interventor que no  cumplan con los  requisitos a cambio  de un  beneficio  personal o de un tercero o de una dadiva.</t>
  </si>
  <si>
    <t>1. Posible demora en los trámites de aprobación y armonización con las ESP.                                                                       2. Sobrecostos por la necesidad de ajustes y actualizaciones de factibilidades aprobadas.                                                     3.  Inicio de procesos legales, tales como demandas, en contra de los consultores e interventores implicados. 
4. Posibles hallazgos de los Entes de Control.</t>
  </si>
  <si>
    <t xml:space="preserve">1. Oficio por parte del IDU (Especialista) de declaratoria de cumplimiento de los requisitos establecidos en el contrato y  en la normatividad vigente.
2. Realizar el seguimiento y control durante la ejecución del contrato de todos los productos, utilizando el formato FO-FP-02 Lista de chequeo entrega de productos etapa de Factibilidad y el Manual de interventoría.  </t>
  </si>
  <si>
    <t xml:space="preserve">Verificar que en el Formato FO-FP-02 se haya diligenciado correctamente y que se haya emitido el concepto de aprobación de todos los  productos en el periodo correspondiente o al finalizar el contrato.      </t>
  </si>
  <si>
    <t>• Oficios, ORFEO.
• Formato FO-FP-02 en cada contrato monitoreado</t>
  </si>
  <si>
    <t>1.Aplicar lo dispuesto en el procedimiento de declaratoria de incumplimiento.
2. Una vez recibido, al identificarse el riesgo se solicita el acompañamiento a la DTGC y DTGJ para el inicio de procesos legales y demandas en contra de los consultores implicados.</t>
  </si>
  <si>
    <r>
      <rPr>
        <b/>
        <i/>
        <sz val="8"/>
        <rFont val="Times New Roman"/>
        <family val="1"/>
      </rPr>
      <t>I</t>
    </r>
    <r>
      <rPr>
        <b/>
        <sz val="8"/>
        <rFont val="Arial"/>
        <family val="2"/>
      </rPr>
      <t xml:space="preserve"> = N/A</t>
    </r>
    <r>
      <rPr>
        <sz val="8"/>
        <rFont val="Arial"/>
        <family val="2"/>
      </rPr>
      <t xml:space="preserve">
• </t>
    </r>
    <r>
      <rPr>
        <b/>
        <sz val="8"/>
        <rFont val="Arial"/>
        <family val="2"/>
      </rPr>
      <t>Fórmula:</t>
    </r>
    <r>
      <rPr>
        <sz val="8"/>
        <rFont val="Arial"/>
        <family val="2"/>
      </rPr>
      <t xml:space="preserve">
N° productos entregados con la lista de chequeo cumplida / Total factibilidades terminadas.
</t>
    </r>
    <r>
      <rPr>
        <b/>
        <sz val="8"/>
        <rFont val="Arial"/>
        <family val="2"/>
      </rPr>
      <t/>
    </r>
  </si>
  <si>
    <t>R=2 Listas de chequeo/ 2 Factibilidades terminadas.</t>
  </si>
  <si>
    <t>Durante el periodo de mayo- agosto se terminarón (2) factibilidades; (Puente Peatonal Av Boyacá con Troncal 80 costado sur  y Andenes Autonorte.), las cuales cuentan con su lista de chequeo.</t>
  </si>
  <si>
    <r>
      <t xml:space="preserve">Observaciones ó cambios presentados en:
</t>
    </r>
    <r>
      <rPr>
        <b/>
        <sz val="8"/>
        <rFont val="Arial"/>
        <family val="2"/>
      </rPr>
      <t>Riesgo</t>
    </r>
    <r>
      <rPr>
        <sz val="8"/>
        <rFont val="Arial"/>
        <family val="2"/>
      </rPr>
      <t xml:space="preserve">:Se mantiene el riesgo
</t>
    </r>
    <r>
      <rPr>
        <b/>
        <sz val="8"/>
        <rFont val="Arial"/>
        <family val="2"/>
      </rPr>
      <t>Causas:</t>
    </r>
    <r>
      <rPr>
        <sz val="8"/>
        <rFont val="Arial"/>
        <family val="2"/>
      </rPr>
      <t xml:space="preserve">Se mantienen las mismas causas
</t>
    </r>
    <r>
      <rPr>
        <b/>
        <sz val="8"/>
        <rFont val="Arial"/>
        <family val="2"/>
      </rPr>
      <t>Consecuencias</t>
    </r>
    <r>
      <rPr>
        <sz val="8"/>
        <rFont val="Arial"/>
        <family val="2"/>
      </rPr>
      <t xml:space="preserve">:Se mantienen las mismas consecuencias
</t>
    </r>
    <r>
      <rPr>
        <b/>
        <sz val="8"/>
        <rFont val="Arial"/>
        <family val="2"/>
      </rPr>
      <t>Controles</t>
    </r>
    <r>
      <rPr>
        <sz val="8"/>
        <rFont val="Arial"/>
        <family val="2"/>
      </rPr>
      <t xml:space="preserve">:Se manitienen los mismos controles
</t>
    </r>
    <r>
      <rPr>
        <b/>
        <sz val="8"/>
        <rFont val="Arial"/>
        <family val="2"/>
      </rPr>
      <t>Acciones de contingencia:</t>
    </r>
    <r>
      <rPr>
        <sz val="8"/>
        <rFont val="Arial"/>
        <family val="2"/>
      </rPr>
      <t xml:space="preserve"> Se mantienen las mismas acciones.
</t>
    </r>
    <r>
      <rPr>
        <b/>
        <sz val="8"/>
        <rFont val="Arial"/>
        <family val="2"/>
      </rPr>
      <t>Indicador:</t>
    </r>
    <r>
      <rPr>
        <sz val="8"/>
        <rFont val="Arial"/>
        <family val="2"/>
      </rPr>
      <t xml:space="preserve">Se mantiene el mismo
</t>
    </r>
    <r>
      <rPr>
        <b/>
        <sz val="8"/>
        <rFont val="Arial"/>
        <family val="2"/>
      </rPr>
      <t>Otros:</t>
    </r>
    <r>
      <rPr>
        <sz val="8"/>
        <rFont val="Arial"/>
        <family val="2"/>
      </rPr>
      <t>N.A</t>
    </r>
  </si>
  <si>
    <r>
      <rPr>
        <b/>
        <sz val="9"/>
        <rFont val="Arial"/>
        <family val="2"/>
      </rPr>
      <t>Se verificó que:</t>
    </r>
    <r>
      <rPr>
        <sz val="9"/>
        <rFont val="Arial"/>
        <family val="2"/>
      </rPr>
      <t xml:space="preserve">
a) Los controles existen. No obstante, el oficio al que hacen referencia en el control 1 no es de declaratoria de cumplimiento, sino de remisión de los Documentos Técnicos de Soporte a la STRF - Centro de Documentación.</t>
    </r>
    <r>
      <rPr>
        <sz val="9"/>
        <color rgb="FFFF0000"/>
        <rFont val="Arial"/>
        <family val="2"/>
      </rPr>
      <t xml:space="preserve">
</t>
    </r>
    <r>
      <rPr>
        <sz val="9"/>
        <rFont val="Arial"/>
        <family val="2"/>
      </rPr>
      <t xml:space="preserve">b) La DTP indicó que los controles están documentados en memorandos y listas de chequeo que se encuentran en el servidor del área; sin embargo, esos documentos no describen los controles definidos, ni el responsable o la periodicidad de ejecución. De hecho, corresponden al resultado o registro de la ejecución de actividades asociadas a la verificación de la entrega de productos de la etapa de factibilidad. No obstante, se determinó que estos controles se encuentran referenciados en el procedimiento PR-FP-02 "Elaboración de la Factibilidad de Proyectos" y en la Guía GU-FP-03 "Alcance de los Entregables de Factibilidad".
c) Están implementados para los proyectos de factibilidad incluidos en contratos de estudios y diseños, mediante la validación con el formato FO-FP-02 "Lista de Chequeo Entrega de Productos de Estudios de Factibilidad").
d) La DTP no identificó materialización de este riesgo durante el primer cuatrimestre de 2019. 
El diseño de los controles se considera parcialmente adecuado toda vez que:
- Si bien pretenden mitigar el riesgo, el control 1 no corresponde a un oficio de declaratoria de cumplimiento, sino sólo de entrega de los DTS al Centro de Documentación para su inclusión en el Repositorio Institucional; se entiende que los DTS enviados a la STRF cumplen con los requisitos y normatividad que los hacen productos conformes, pero la remisión, en sí misma, es una actividad que se surte una vez se han efectuado los controles que determinan la conformidad de los Documentos.
- No están definidos responsables específicos (aparece la DTP).
- Los controles están definidos como preventivos y detectivos a la vez, lo cual es incongruente, ya que se aplicarían en momentos diferentes (según el "Manual de Administración del Riesgo", MG-PE-18, numeral "6.4.2 Nivel de Riesgo Residual", el primero se ejecuta antes de la ocurrencia del riesgo o de sus causas y el segundo identifica la ocurrencia de un riesgo materializado o de sus causas).
- No se identifica claramente, para cada uno de ellos, su propósito. Es importante señalar que, de acuerdo con la "Guía para la administración del riesgo y el diseño de controles en entidades públicas" del DAFP los controles deben tener, entre otros elementos, un propósito que indique para qué se realizan, el cual debe conllevar a prevenir las causas que generan el riesgo o detectar la materialización de éste. Los verbos a utilizar pueden ser verificar, validar, conciliar, comparar, revisar, cotejar, etc.
- Las características de los controles como el tipo o naturaleza (Preventivo, Correctivo o Detectivo), si están documentados, si son automáticos o manuales, la frecuencia, las evidencias o registros, la efectividad, la valoración, entre otras, no están identificadas para cada control, sino que están asociadas a las causas. 
Tomando en consideración que según la realidad del proceso no hay contratos de factibilidad sin interventoría ya que las factibilidades elaboradas por funcionarios y/o contratistas de prestación de servicios (PSP) son consideradas como "in house", por cual no les aplica la interventoría y las demás son desarrolladas en contratos que incluyen estudios y diseños, caso en el cual siempre hay interventoría, se considera que éste riesgo puede ser similar al C.FP.04. 
</t>
    </r>
    <r>
      <rPr>
        <b/>
        <sz val="9"/>
        <rFont val="Arial"/>
        <family val="2"/>
      </rPr>
      <t>Recomendaciones</t>
    </r>
    <r>
      <rPr>
        <sz val="9"/>
        <rFont val="Arial"/>
        <family val="2"/>
      </rPr>
      <t>: 
1. Ajustar los controles, de manera que su redacción contenga los elementos citados en la "Guía para la administración del riesgo y el diseño de controles en entidades públicas" del DAFP: deben incluir responsable, frecuencia de ejecución, propósito, cómo se ejecutan, qué pasa cuando se presentan desviaciones después de ejecutarlos y qué evidencias quedarán que demuestren su ejecución (registros). Así mismo, para que desde su redacción se identifique cómo apuntan a eliminar o mitigar la(s) causa(s).
2. Evaluar los controles establecidos estudiando la pertinencia del control 1.
3. Especificar el rol y/o cargo de quién (es), en la DTP, ejecuta(n) los controles.
4. Verificar la documentación de los controles, ya que los que actualmente están establecidos no se pueden considerar documentados en los memorandos y listas de chequeo.
5. Verificar los tipos de controles (cualidad del control) para determinar si son preventivos o detectivos.
6. Evaluar la posibilidad de revisar la unificación de los riesgos C.FP.04 y C.FP.05, dadas sus similitudes y las características y manera en que se desarrollan las actividades de factibilidad.
7. Evaluar la posibilidad de individualizar, para cada control, las características como el tipo, documentación, forma de ejecución, frecuencia, evidencia, valoración, etc., con el fin de robustecer su identificación e idoneidad.</t>
    </r>
  </si>
  <si>
    <r>
      <rPr>
        <b/>
        <sz val="9"/>
        <rFont val="Arial"/>
        <family val="2"/>
      </rPr>
      <t>Se verificó que:</t>
    </r>
    <r>
      <rPr>
        <sz val="9"/>
        <rFont val="Arial"/>
        <family val="2"/>
      </rPr>
      <t xml:space="preserve">
a) Los controles existen. No obstante, el oficio al que hacen referencia en el control 1 no es de declaratoria de cumplimiento, sino de remisión de los Documentos Técnicos de Soporte a la STRF - Centro de Documentación.</t>
    </r>
    <r>
      <rPr>
        <sz val="9"/>
        <color rgb="FFFF0000"/>
        <rFont val="Arial"/>
        <family val="2"/>
      </rPr>
      <t xml:space="preserve">
</t>
    </r>
    <r>
      <rPr>
        <sz val="9"/>
        <rFont val="Arial"/>
        <family val="2"/>
      </rPr>
      <t xml:space="preserve">b) La DTP indicó que los controles están documentados en memorandos y listas de chequeo que se encuentran en el servidor del área; sin embargo, esos documentos no describen los controles definidos, ni el responsable o la periodicidad de ejecución. De hecho, corresponden al resultado o registro de la ejecución de actividades asociadas a la verificación de la entrega de productos de la etapa de factibilidad. No obstante, se determinó que estos controles se encuentran referenciados en el procedimiento PR-FP-02 "Elaboración de la Factibilidad de Proyectos" y en la Guía GU-FP-03 "Alcance de los Entregables de Factibilidad".
c) Están implementados para los proyectos de factibilidad incluidos en contratos de estudios y diseños, mediante la validación con el formato FO-FP-02 "Lista de Chequeo Entrega de Productos de Estudios de Factibilidad").
d) La DTP no identificó materialización de este riesgo durante el segundo cuatrimestre de 2019. 
</t>
    </r>
    <r>
      <rPr>
        <b/>
        <sz val="9"/>
        <rFont val="Arial"/>
        <family val="2"/>
      </rPr>
      <t>El diseño de los controles se considera parcialmente adecuado, toda vez que:</t>
    </r>
    <r>
      <rPr>
        <sz val="9"/>
        <rFont val="Arial"/>
        <family val="2"/>
      </rPr>
      <t xml:space="preserve">
- Si bien pretenden mitigar el riesgo, el control 1 no corresponde a un oficio de declaratoria de cumplimiento, sino sólo de entrega de los DTS al Centro de Documentación para su inclusión en el Repositorio Institucional; se entiende que los DTS enviados a la STRF cumplen con los requisitos y normatividad que los hacen productos conformes, pero la remisión, en sí misma, es una actividad que se surte una vez se han efectuado los controles que determinan la conformidad de los Documentos.
- No están definidos responsables específicos (aparece la DTP).
- Los controles están definidos como preventivos y detectivos a la vez, lo cual es incongruente, ya que se aplicarían en momentos diferentes (según el "Manual de Administración del Riesgo", MG-PE-18, numeral "6.4.2 Nivel de Riesgo Residual", el primero se ejecuta antes de la ocurrencia del riesgo o de sus causas y el segundo identifica la ocurrencia de un riesgo materializado o de sus causas y su aplicación es posterior a la ocurrencia del riesgo).
- No se identifica claramente, para cada uno de ellos, su propósito. Es importante señalar que, de acuerdo con la "Guía para la administración del riesgo y el diseño de controles en entidades públicas" del DAFP los controles deben tener, entre otros elementos, un propósito que indique para qué se realizan, el cual debe conllevar a prevenir las causas que generan el riesgo o detectar la materialización de éste. Los verbos a utilizar pueden ser verificar, validar, conciliar, comparar, revisar, cotejar, etc.
- Las características de los controles como el tipo o naturaleza (Preventivo, Correctivo o Detectivo), si están documentados, si son automáticos o manuales, la frecuencia, las evidencias o registros, la efectividad, la valoración, entre otras, no están identificadas para cada control, sino que están asociadas a las causas. 
Tomando en consideración que según la realidad del proceso no hay contratos de factibilidad sin interventoría ya que las factibilidades elaboradas por funcionarios y/o contratistas de prestación de servicios (PSP) son consideradas como "in house", por cual no les aplica la interventoría y las demás son desarrolladas en contratos que incluyen estudios y diseños, caso en el cual siempre hay interventoría, se considera que éste riesgo puede ser similar al C.FP.04. 
</t>
    </r>
    <r>
      <rPr>
        <b/>
        <sz val="9"/>
        <rFont val="Arial"/>
        <family val="2"/>
      </rPr>
      <t>Recomendaciones</t>
    </r>
    <r>
      <rPr>
        <sz val="9"/>
        <rFont val="Arial"/>
        <family val="2"/>
      </rPr>
      <t>: 
1. Ajustar los controles, de manera que su redacción contenga los elementos citados en la "Guía para la administración del riesgo y el diseño de controles en entidades públicas" del DAFP: deben incluir responsable, frecuencia de ejecución, propósito, cómo se ejecutan, qué pasa cuando se presentan desviaciones después de ejecutarlos y qué evidencias quedarán que demuestren su ejecución (registros). Así mismo, para que desde su redacción se identifique cómo apuntan a eliminar o mitigar la(s) causa(s).
2. Evaluar los controles establecidos estudiando la pertinencia del control 1.
3. Especificar el rol y/o cargo de quién (es), en la DTP, ejecuta(n) los controles.
4. Verificar la documentación de los controles, ya que los que actualmente están establecidos no se pueden considerar documentados en los memorandos y listas de chequeo.
5. Verificar los tipos de controles (cualidad del control) para determinar si son preventivos o detectivos.
6. Evaluar la posibilidad de revisar la unificación de los riesgos C.FP.04 y C.FP.05, dadas sus similitudes y las características y manera en que se desarrollan las actividades de factibilidad.
7. Evaluar la posibilidad de individualizar, para cada control, las características como el tipo, documentación, forma de ejecución, frecuencia, evidencia, valoración, etc., con el fin de robustecer su identificación e idoneidad.</t>
    </r>
  </si>
  <si>
    <t>Que en los contratos de factibilidad, se autoricen ampliaciones de plazos no justificados, y/o cambios en forma de pago y/o adiciones  con el fin de favorecer al contratista o a un tercero</t>
  </si>
  <si>
    <t>C.FP.06</t>
  </si>
  <si>
    <t>Permitir que se realicen modificaciones contractuales  para favorecer a un tercero.</t>
  </si>
  <si>
    <t>1. Demoras injustificadas en la entrega de las factibilidades.
2. Recibo de productos que no cumplen con las especificaciones y la normatividad aplicable.
3. Inicio de procesos legales, tales como disciplinarios en contra de los funcionarios y demandas en contra de los consultores implicados.</t>
  </si>
  <si>
    <t>1. Se cuenta con un cronorama del proyecto el cual debe ser aprobado para el inicio del mismo.
2. Se realiza seguimiento en comites semanales.
3. Se realiza seguimiento financiero.
4. Se cuenta con formatos para el registro y tramite de Adiciones o Prorrogas.</t>
  </si>
  <si>
    <t>Realizar por parte de los profesionales y especialistas de Apoyo a la supervisión un seguimiento permanente del cronograma del contrato y del control financiero del contrato, y pronunciarse oportunamente para que no se disminuya o se termine el plazo de la etapa, obligando a realizar prórrogas y adiciones al contrato de factibilidad y al contrato de interventoría.</t>
  </si>
  <si>
    <t>Actas de Comités de seguimiento  FO-DP-06, en la que se prioriza la revisión y control del cronograma del proyecto, formato FO-IDU-47 Cuadro de control financiero, oficios de requerimiento a la interventoría y/o consultor, memorandos de la DTP solicitando acciones legales en contra de los contratistas por incumplimientos, Solicitude de Adicion o prorroga con FO-GC-27.</t>
  </si>
  <si>
    <t>1. Una vez recibido, al identificarse el riesgo se solicita el acompañamiento a la DTGC y DTGJ para el inicio de procesos legales y demandas en contra de los consultores implicados.</t>
  </si>
  <si>
    <r>
      <rPr>
        <b/>
        <i/>
        <sz val="8"/>
        <rFont val="Times New Roman"/>
        <family val="1"/>
      </rPr>
      <t>I</t>
    </r>
    <r>
      <rPr>
        <b/>
        <sz val="8"/>
        <rFont val="Arial"/>
        <family val="2"/>
      </rPr>
      <t xml:space="preserve"> = N/A</t>
    </r>
    <r>
      <rPr>
        <sz val="8"/>
        <rFont val="Arial"/>
        <family val="2"/>
      </rPr>
      <t xml:space="preserve">
• </t>
    </r>
    <r>
      <rPr>
        <b/>
        <sz val="8"/>
        <rFont val="Arial"/>
        <family val="2"/>
      </rPr>
      <t>Fórmula:</t>
    </r>
    <r>
      <rPr>
        <sz val="8"/>
        <rFont val="Arial"/>
        <family val="2"/>
      </rPr>
      <t xml:space="preserve">
No. De solicitudes de modificacion devueltas por deficiente justicación / No. De solicitudes de modificación presentadas en el periodo
</t>
    </r>
    <r>
      <rPr>
        <b/>
        <sz val="8"/>
        <rFont val="Arial"/>
        <family val="2"/>
      </rPr>
      <t/>
    </r>
  </si>
  <si>
    <t>R=0/0</t>
  </si>
  <si>
    <t>Durante el periodo de mayo- agosto no se presentaron devoluciones por modificaciones contractuales.</t>
  </si>
  <si>
    <r>
      <t xml:space="preserve">Observaciones ó cambios presentados en:
</t>
    </r>
    <r>
      <rPr>
        <b/>
        <sz val="8"/>
        <rFont val="Arial"/>
        <family val="2"/>
      </rPr>
      <t>Riesgo:</t>
    </r>
    <r>
      <rPr>
        <sz val="8"/>
        <rFont val="Arial"/>
        <family val="2"/>
      </rPr>
      <t xml:space="preserve">Se mantiene el riesgo
</t>
    </r>
    <r>
      <rPr>
        <b/>
        <sz val="8"/>
        <rFont val="Arial"/>
        <family val="2"/>
      </rPr>
      <t>Causas</t>
    </r>
    <r>
      <rPr>
        <sz val="8"/>
        <rFont val="Arial"/>
        <family val="2"/>
      </rPr>
      <t xml:space="preserve">:Se mantienen las mismas causas
</t>
    </r>
    <r>
      <rPr>
        <b/>
        <sz val="8"/>
        <rFont val="Arial"/>
        <family val="2"/>
      </rPr>
      <t>Consecuencias:</t>
    </r>
    <r>
      <rPr>
        <sz val="8"/>
        <rFont val="Arial"/>
        <family val="2"/>
      </rPr>
      <t xml:space="preserve">Se mantienen las mismas consecuencias
</t>
    </r>
    <r>
      <rPr>
        <b/>
        <sz val="8"/>
        <rFont val="Arial"/>
        <family val="2"/>
      </rPr>
      <t>Controles</t>
    </r>
    <r>
      <rPr>
        <sz val="8"/>
        <rFont val="Arial"/>
        <family val="2"/>
      </rPr>
      <t xml:space="preserve">:Se manitienen los mismos controles
</t>
    </r>
    <r>
      <rPr>
        <b/>
        <sz val="8"/>
        <rFont val="Arial"/>
        <family val="2"/>
      </rPr>
      <t xml:space="preserve">Acciones de contingencia: </t>
    </r>
    <r>
      <rPr>
        <sz val="8"/>
        <rFont val="Arial"/>
        <family val="2"/>
      </rPr>
      <t xml:space="preserve">Se mantienen las mismas acciones.
</t>
    </r>
    <r>
      <rPr>
        <b/>
        <sz val="8"/>
        <rFont val="Arial"/>
        <family val="2"/>
      </rPr>
      <t>Indicador:</t>
    </r>
    <r>
      <rPr>
        <sz val="8"/>
        <rFont val="Arial"/>
        <family val="2"/>
      </rPr>
      <t xml:space="preserve">Se mantiene el mismo
</t>
    </r>
    <r>
      <rPr>
        <b/>
        <sz val="8"/>
        <rFont val="Arial"/>
        <family val="2"/>
      </rPr>
      <t>Otros:</t>
    </r>
    <r>
      <rPr>
        <sz val="8"/>
        <rFont val="Arial"/>
        <family val="2"/>
      </rPr>
      <t>N.A</t>
    </r>
  </si>
  <si>
    <r>
      <rPr>
        <b/>
        <sz val="9"/>
        <rFont val="Arial"/>
        <family val="2"/>
      </rPr>
      <t>Se verificó que:</t>
    </r>
    <r>
      <rPr>
        <sz val="9"/>
        <rFont val="Arial"/>
        <family val="2"/>
      </rPr>
      <t xml:space="preserve">
</t>
    </r>
    <r>
      <rPr>
        <b/>
        <sz val="9"/>
        <rFont val="Arial"/>
        <family val="2"/>
      </rPr>
      <t>a)</t>
    </r>
    <r>
      <rPr>
        <sz val="9"/>
        <rFont val="Arial"/>
        <family val="2"/>
      </rPr>
      <t xml:space="preserve"> Los controles existen.
</t>
    </r>
    <r>
      <rPr>
        <b/>
        <sz val="9"/>
        <rFont val="Arial"/>
        <family val="2"/>
      </rPr>
      <t>b)</t>
    </r>
    <r>
      <rPr>
        <sz val="9"/>
        <rFont val="Arial"/>
        <family val="2"/>
      </rPr>
      <t xml:space="preserve"> La DTP indicó que los controles están documentados en actas de seguimiento, cuadros de control financiero y solicitudes de adición y/o prórroga. Sin embargo, esos documentos no describen los controles definidos, ni el responsable o la periodicidad de ejecución. De hecho, corresponden al resultado o registro de la ejecución de actividades asociadas a los controles en la supervisión de contratos. No obstante, se determinó que algunos de estos controles se encuentran referenciados en el "Manual de Interventoría y/o Supervisión de Contratos", no obstante no todos están documentados.
</t>
    </r>
    <r>
      <rPr>
        <b/>
        <sz val="9"/>
        <rFont val="Arial"/>
        <family val="2"/>
      </rPr>
      <t>c)</t>
    </r>
    <r>
      <rPr>
        <sz val="9"/>
        <rFont val="Arial"/>
        <family val="2"/>
      </rPr>
      <t xml:space="preserve"> Sí están implementados, si bien, de acuerdo con el proceso, no se efectuaron modificaciónes a contratos de factibilidad, se evidenciaron la utilización del cronograma y modificiaciones de otros periodos y actas de seguimiento (formato FO-DP-06 que corresponde al proceso de "Diseño de Proyectos" y no al de Factibilidad) para los contratos IDU-1521-2017 y 1564-2017. Para el seguimiento financiero se utiliza el formato "Cuadro de control financiero", código FO-IDU-47, que se encuentra derogado y, además, pertenecía al proceso de "Ejecución de Obras". De hecho, se verificó que sí utilizan un formato de cuadro de control financiero, en ocasiones sin código.
</t>
    </r>
    <r>
      <rPr>
        <b/>
        <sz val="9"/>
        <rFont val="Arial"/>
        <family val="2"/>
      </rPr>
      <t>d)</t>
    </r>
    <r>
      <rPr>
        <sz val="9"/>
        <rFont val="Arial"/>
        <family val="2"/>
      </rPr>
      <t xml:space="preserve"> La DTP no identificó materialización del riesgo. 
El diseño de los controles se considera parcialmente adecuado toda vez que:
- Si bien pretenden mitigar el riesgo, los seguimientos del cronograma y financiero, la actas de seguimiento en comités no aseguran que las modificaciones (si se presentan) no se hagan para el favorecimiento de un tercero. Es decir, no se evidencia cómo estos controles aseguran que las modificaciones contractuales no se hagan para el favorecimiento de un tercero.
- No están definidos responsables específicos (aparece la DTP).
- Los controles están definidos como preventivos y detectivos a la vez, lo cual es incongruente, ya que se aplicarían en momentos diferentes (según el "Manual de Administración del Riesgo", MG-PE-18, numeral "6.4.2 Nivel de Riesgo Residual", el primero se ejecuta antes de la ocurrencia del riesgo o de sus causas y el segundo identifica la ocurrencia de un riesgo materializado o de sus causas).
- de acuerdo con la manera de redacción, no se identifica claramente, para cada uno de ellos, su propósito. Es importante señalar que, de acuerdo con la "Guía para la administración del riesgo y el diseño de controles en entidades públicas" del DAFP los controles deben tener, entre otros elementos, un propósito que indique para qué se realizan, el cual debe conllevar a prevenir las causas que generan el riesgo o detectar la materialización de éste. Los verbos a utilizar pueden ser verificar, validar, conciliar, comparar, revisar, cotejar, etc.
</t>
    </r>
    <r>
      <rPr>
        <b/>
        <sz val="9"/>
        <rFont val="Arial"/>
        <family val="2"/>
      </rPr>
      <t>Recomendaciones:</t>
    </r>
    <r>
      <rPr>
        <sz val="9"/>
        <rFont val="Arial"/>
        <family val="2"/>
      </rPr>
      <t xml:space="preserve"> 
1. Ajustar los controles, de manera que su redacción contenga los elementos citados en la "Guía para la administración del riesgo y el diseño de controles en entidades públicas" del DAFP: deben incluir responsable, frecuencia de ejecución, propósito, cómo se ejecutan, qué pasa cuando se presentan desviaciones después de ejecutarlos y qué evidencias quedarán que demuestren su ejecución (registros). Así mismo, para que desde su redacción se identifique cómo apuntan a eliminar o mitigar la(s) causa(s) y queden debidamente documentados.
2. Hacer las gestiones para que, en lo posible, los formatos "Acta de Comité se Seguimiento" (FO-DP-06) y  "Cuadro de control financiero" (FO-IDU-047) correspondan a formatos del proceso de Factibilidad de Proyectos. 
3. Especificar el rol y/o cargo de quién (es), en la DTP, ejecuta(n) los controles.
4. Verificar que los formatos y registros utilizados sean los aplicables, estén vigentes y se diligencien completamente.
5. Verificar los tipos de controles (cualidad del control) para determinar si son preventivos o detectivos.
</t>
    </r>
  </si>
  <si>
    <r>
      <rPr>
        <b/>
        <sz val="9"/>
        <rFont val="Arial"/>
        <family val="2"/>
      </rPr>
      <t>Se verificó que:</t>
    </r>
    <r>
      <rPr>
        <sz val="9"/>
        <rFont val="Arial"/>
        <family val="2"/>
      </rPr>
      <t xml:space="preserve">
</t>
    </r>
    <r>
      <rPr>
        <b/>
        <sz val="9"/>
        <rFont val="Arial"/>
        <family val="2"/>
      </rPr>
      <t>a)</t>
    </r>
    <r>
      <rPr>
        <sz val="9"/>
        <rFont val="Arial"/>
        <family val="2"/>
      </rPr>
      <t xml:space="preserve"> Los controles existen.
</t>
    </r>
    <r>
      <rPr>
        <b/>
        <sz val="9"/>
        <rFont val="Arial"/>
        <family val="2"/>
      </rPr>
      <t>b)</t>
    </r>
    <r>
      <rPr>
        <sz val="9"/>
        <rFont val="Arial"/>
        <family val="2"/>
      </rPr>
      <t xml:space="preserve"> La DTP indicó que los controles están documentados en actas de seguimiento, cuadros de control financiero y solicitudes de adición y/o prórroga. Sin embargo, esos documentos no describen los controles definidos, ni el responsable o la periodicidad de ejecución. De hecho, corresponden al resultado o registro de la ejecución de actividades asociadas a los controles en la supervisión de contratos. No obstante, se determinó que algunos de estos controles se encuentran referenciados en el "Manual de Interventoría y/o Supervisión de Contratos", no obstante no todos están documentados.
</t>
    </r>
    <r>
      <rPr>
        <b/>
        <sz val="9"/>
        <rFont val="Arial"/>
        <family val="2"/>
      </rPr>
      <t>c)</t>
    </r>
    <r>
      <rPr>
        <sz val="9"/>
        <rFont val="Arial"/>
        <family val="2"/>
      </rPr>
      <t xml:space="preserve"> Sí están implementados, si bien, de acuerdo con el proceso, no se efectuaron modificaciones a contratos de factibilidad. En el cuatrimestre anterior evidenciaron la utilización del cronograma y modificaciones de otros periodos y actas de seguimiento (formato FO-DP-06 que corresponde al proceso de "Diseño de Proyectos" y no al de Factibilidad) para los contratos IDU-1521-2017 y 1564-2017. Para el seguimiento financiero se utiliza el formato "Cuadro de control financiero", código FO-IDU-47, que se encuentra derogado y, además, pertenecía al proceso de "Ejecución de Obras". De hecho, se verificó que sí utilizan un formato de cuadro de control financiero, en ocasiones sin código.
</t>
    </r>
    <r>
      <rPr>
        <b/>
        <sz val="9"/>
        <rFont val="Arial"/>
        <family val="2"/>
      </rPr>
      <t>d)</t>
    </r>
    <r>
      <rPr>
        <sz val="9"/>
        <rFont val="Arial"/>
        <family val="2"/>
      </rPr>
      <t xml:space="preserve"> La DTP no identificó materialización del riesgo. 
</t>
    </r>
    <r>
      <rPr>
        <b/>
        <sz val="9"/>
        <rFont val="Arial"/>
        <family val="2"/>
      </rPr>
      <t>El diseño de los controles se considera parcialmente adecuado, toda vez que:</t>
    </r>
    <r>
      <rPr>
        <sz val="9"/>
        <rFont val="Arial"/>
        <family val="2"/>
      </rPr>
      <t xml:space="preserve">
- Si bien pretenden mitigar el riesgo, los seguimientos del cronograma y financiero, las actas de seguimiento en comités no aseguran que las modificaciones (si se presentan) no se hagan para el favorecimiento de un tercero. Es decir, no se evidencia cómo estos controles aseguran que las modificaciones contractuales no se hagan para el favorecimiento de un tercero.
- No están definidos responsables específicos (aparece la DTP).
- Los controles están definidos como preventivos y detectivos a la vez, lo cual es incongruente, ya que se aplicarían en momentos diferentes (según el "Manual de Administración del Riesgo", MG-PE-18, numeral "6.4.2 Nivel de Riesgo Residual", el primero se ejecuta antes de la ocurrencia del riesgo o de sus causas y el segundo identifica la ocurrencia de un riesgo materializado o de sus causas y su aplicación es posterior a la ocurrencia del riesgo).
- De acuerdo con la manera de redacción, no se identifica claramente, para cada uno de ellos, su propósito. Es importante señalar que, de acuerdo con la "Guía para la administración del riesgo y el diseño de controles en entidades públicas" del DAFP los controles deben tener, entre otros elementos, un propósito que indique para qué se realizan, el cual debe conllevar a prevenir las causas que generan el riesgo o detectar la materialización de éste. Los verbos a utilizar pueden ser verificar, validar, conciliar, comparar, revisar, cotejar, etc.
</t>
    </r>
    <r>
      <rPr>
        <b/>
        <sz val="9"/>
        <rFont val="Arial"/>
        <family val="2"/>
      </rPr>
      <t>Recomendaciones:</t>
    </r>
    <r>
      <rPr>
        <sz val="9"/>
        <rFont val="Arial"/>
        <family val="2"/>
      </rPr>
      <t xml:space="preserve"> 
1. Ajustar los controles, de manera que su redacción contenga los elementos citados en la "Guía para la administración del riesgo y el diseño de controles en entidades públicas" del DAFP: deben incluir responsable, frecuencia de ejecución, propósito, cómo se ejecutan, qué pasa cuando se presentan desviaciones después de ejecutarlos y qué evidencias quedarán que demuestren su ejecución (registros). Así mismo, para que desde su redacción se identifique cómo apuntan a eliminar o mitigar la(s) causa(s) y queden debidamente documentados.
2. Hacer las gestiones para que, en lo posible, los formatos "Acta de Comité de Seguimiento" (FO-DP-06) y  "Cuadro de control financiero" (FO-IDU-047) correspondan a formatos del proceso de Factibilidad de Proyectos. 
3. Especificar el rol y/o cargo de quién (es), en la DTP, ejecuta(n) los controles.
4. Verificar que los formatos y registros utilizados sean los aplicables, estén vigentes y se diligencien completamente.
5. Verificar los tipos de controles (cualidad del control) para determinar si son preventivos o detectivos.
</t>
    </r>
  </si>
  <si>
    <t>SUBDIRECCIÓN GENERAL DE DESARROLLO URBANO</t>
  </si>
  <si>
    <t>WILLIAM ORLANDO LUZARDO TRIANA</t>
  </si>
  <si>
    <t>SUB GENERAL DE DESARROLLO URBANO</t>
  </si>
  <si>
    <t>DIRECCIÓN TÉCNICA DE PROYECTOS</t>
  </si>
  <si>
    <t>JOSE JAVIER SUAREZ BERNAL</t>
  </si>
  <si>
    <t>DIRECTOR TÉCNICO DE PROYECTOS</t>
  </si>
  <si>
    <t>GESTIÒN DE TALENTO HUMANO</t>
  </si>
  <si>
    <t>GESTIÒN AMBIENTAL Y CALIDAD</t>
  </si>
  <si>
    <t>01 de Mayo de 2019 al 31 de Agosto de 2019</t>
  </si>
  <si>
    <t>EJECUCIÓN DE OBRAS</t>
  </si>
  <si>
    <t>Realizar seguimiento a la ejecución de los proyectos del sistema vial, de transporte y espacio público, de acuerdo con las características de diseño para construir las obras definidas en el plan de desarrollo y cumplir la misión del IDU.</t>
  </si>
  <si>
    <t>OBSERVACIONES ABRIL 2019</t>
  </si>
  <si>
    <t>OBSERVACIONES SEPTIEMBRE 2019</t>
  </si>
  <si>
    <t>1. Que la interventoría no ejerce el debido control y seguimiento a la elaboración y/o ajuste de estudios y diseños requeridos en el etapa de ejecución de obra.
2. Que los diseños iniciales no se ajustan a la realidad del proyecto.
3. Solicitud de nuevas obras en la etapa de ejecución de obras por parte de las ESP y otras entidades.</t>
  </si>
  <si>
    <t>C.EO.01</t>
  </si>
  <si>
    <t>Uso indebido del poder para la aprobación por parte del interventor en la elaboración y/o ajuste de  estudios y diseños sobredimensionados por parte del constructor  en la etapa de ejecución de obras.</t>
  </si>
  <si>
    <t>1. Estudios y diseños sobredimensionados generando sobrecostos en las obras y la necesidad de realizar modificaciones contractuales (prórrogas, suspensiones, adiciones, mayores cantidades, ítems no previstos.)
2. Detrimento patrimonial.
3. Que no se ejecuten la totalidad de las metas físicas contempladas en el proyecto.
4. Des financiación de otros proyectos por la necesidad de nuevos recursos.
5. Investigaciones a la Entidad por parte de los Entes de control.
6. Aumento en el Tiempo en la ejecución de los proyectos</t>
  </si>
  <si>
    <t>1. Aplicar el Manual de Interventoría y/o Supervisión de contratos.
2. Aplicar el procedimiento Cambio de Estudios y Diseños aprobados en etapa de Construcción y/o Conservación"
3. aplicar la guía "Coordinación IDU, ESP y TIC EN PROYECTOS DE INFRAESTRUCTURA DE TRANSPORTE"
4. Dar aplicación a los convenios Suscritos con  las ESP.
5. Evitar nuevas solicitudes de obras en los comités con TM, ESP y otras Entidades</t>
  </si>
  <si>
    <t>1. Oficios y documentos Técnicos de aprobación de Cambios de Estudios y Diseños por parte de los Interventores y por las Entidades respectivas en Etapa de Ejecución de Obras.
2. Memorando dirigido a la DT de Proyectos, solicitando revisión a las modificaciones presentadas por el Interventor.
3. Actas de competencias de pago debidamente suscritas por las ESP.</t>
  </si>
  <si>
    <t>1. Comunicaciones oficiales y/o informes de Interventoría
Nota. El Control de los productos de Estudios y Diseños es ejercido por la DT de Proyectos.
2. Acta de competencia de pago debidamente suscritas por las ESP
3. Convenios con las ESP.</t>
  </si>
  <si>
    <t>DTC - STEST - STESV</t>
  </si>
  <si>
    <t>Se deberá informar a la OCD o a la Personería para que inicie el procedimiento correspondiente.</t>
  </si>
  <si>
    <t># solicitudes a la DTP  aplicando el Procedimiento PR-DP-080 / # de diseños solicitudes de modificar diseños en la etapa de construcción. x 100%</t>
  </si>
  <si>
    <t>No se presentaron en el periodo</t>
  </si>
  <si>
    <t>Observaciones o cambios presentados en:
Riesgo: continúan los mismos
Causas: continúan las mismas
consecuencias: continúan las mismas
Controles: continúan los mismos ( Se ajusta la redacción relacionada con los controles del manual de interventoría)
Acciones de contingencia: continúan las mismas
Indicador: continua el mismo</t>
  </si>
  <si>
    <t>No se evidenció materialización del riesgo, sin embargo es necesario ajustar los controles, según el análisis realizado, teniendo en cuenta:
* Como parte de la revisión de la matriz de riesgos de corrupción, se observan 3 dependencias asignadas como responsables del riesgo; sin embargo, no se identifica específicamente, quien es el encargado de implementar cada control. Por su parte, adicionalmente y en términos generales, no se relaciona en la matriz, la frecuencia para la ejecución de los controles, que permita verificar la eficacia de los mismos.
*Se observaron controles que se encuentran relacionados con procedimientos, manuales, guías y documentos, por lo tanto, se considera necesario su revisión, teniendo en cuenta la “Guía para la administración del riesgo y el diseño de controles en entidades públicas” del DAFP, ya que en el numeral 3.2.2 Valoración de los controles – diseño de controles, ¿Cómo defino o establezco un control que mitigue el riesgo?, describen que: “(…) El solo hecho de establecer un procedimiento o contar con una política por sí sola, no va a prevenir o detectar la materialización del riesgo o una de sus causas (…)”.
*Se evidencia que el riesgo esta evaluado como bajo y segun lo contemplado en la Guía para la Administración de los Riesgos de Gestión, Corrupción y Seguridad Digital y el Diseño de Controles en Entidades Públicas-Departamento Administrativo de la Función Pública – DAFP 2018, numeral 3.1.3 Análisis del impacto en riesgos de corrupción,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se recomienda, realizar evaluación a la calificación del riesgo de acuerdo con lo estipulado.</t>
  </si>
  <si>
    <t>Revisando la matriz, se evidencia que se no se realizó ningún seguimiento a las recomendaciones realizadas por la OCI en el análisis desarrollado en el mes de abril de 2019, a excepción, del ajuste realizado al control número 1, donde se enunciaban los capítulos que aplicaban para el manual de interventoría, del cual tampoco se especifica la versión actualizada. Se mantienen las mismas observaciones del análisis realizado por la OCI para este periodo.</t>
  </si>
  <si>
    <t xml:space="preserve">1. Que la interventoría no ejerce el debido control y seguimiento a la inversión del anticipo </t>
  </si>
  <si>
    <t>C.EO.02</t>
  </si>
  <si>
    <t>Que por extralimitación u omisión por parte de la interventoría y/o contratista y/o supervisión del contrato, se dé mal uso por parte del contratista de los dineros girados por concepto de anticipo, con el fin de favorecer un tercero.</t>
  </si>
  <si>
    <t>1. Desfinanciación del contrato, incumplimiento del objeto contractual
2. Mala imagen hacia el IDU por parte de la ciudadanía, los medios de comunicación y partes interesadas
3.  Sanciones a los contratistas e interventores y Supervisores
4. Detrimento patrimonial
5. Peculado por apropiación y/o destinación.
6. Retrasos en la Ejecución del contrato.
7. Investigaciones a la Entidad por parte de los Entes de control.
8. Aumento en la carga Laboral en diferentes dependencias del IDU por el inicio de procesos sancionatorios</t>
  </si>
  <si>
    <t>1. Aplicar el Manual de Interventoría y/o Supervisión de contratos. 
2. Diligenciar el formato  Plan de Inversión del Anticipo.
3. Aplicar la guía de pago a terceros. 
4. Exigir las Pólizas de cumplimiento de los contratos.
5. Utilizar los mecanismos de Fiducia.
6. Aplicar lo establecido en los Contratos (valores y  condiciones de pago y amortización del anticipo).</t>
  </si>
  <si>
    <t>1. Oficio de Aval del plan de inversión del anticipo por parte del Supervisor del contrato.
2. Verificación y   seguimiento de la amortización del anticipo, por parte de la Interventoría y/o profesional de apoyo a la supervisión.
3. Utilización de la Fiducia para la administración,  control y manejo de los desembolsos de anticipo
4. Verificación de la actualización las pólizas de manejo de Anticipo.</t>
  </si>
  <si>
    <t>1. Oficios de aprobación de la interventoría de los informes de plan de manejo del  anticipo.
2. Formato Plan de Inversión del Anticipo.
3. Contrato de Fiducia entre el contratista y la Fiducia.
4. Informes mensuales del manejo de Anticipo.
5. Póliza Aprobada de Buen manejo de anticipo.</t>
  </si>
  <si>
    <t># de Contratos en donde se verifico el cumplimiento de los requisitos / # de contratos que se giró anticipo en el periodo  x 100 %</t>
  </si>
  <si>
    <t xml:space="preserve">Para el periodo comprendido entre los meses de mayo a agosto de 2019 no se ha girado anticipados </t>
  </si>
  <si>
    <t>No se evidenció materialización del riesgo, sin embargo es necesario ajustar los controles, según el análisis realizado, teniendo en cuenta:
* Como parte de la revisión de la matriz de riesgos de corrupción, se observan 3 dependencias asignadas como responsables del riesgo; sin embargo, no se identifica especiíficamente, quien es el encargado de implementar cada control. Por su parte, adicionalmente y en términos generales, no se relaciona en la matriz, la frecuencia para la ejecución de los controles, que permita verificar la eficacia de los mismos.
*Se observaron controles que se encuentran relacionados con procedimientos, manuales, guías y documentos, por lo tanto, se considera necesario su revisión, teniendo en cuenta la “Guía para la administración del riesgo y el diseño de controles en entidades públicas” del DAFP, ya que en el numeral 3.2.2 Valoración de los controles – diseño de controles, ¿Cómo defino o establezco un control que mitigue el riesgo?, describen que: “(…) El solo hecho de establecer un procedimiento o contar con una política por sí sola, no va a prevenir o detectar la materialización del riesgo o una de sus causas (…)”.</t>
  </si>
  <si>
    <t>1. Que la interventoría no ejerce el debido control y seguimiento a la elaboración de los análisis de precios unitarios No previstos que no se encuentren en la base de Datos del IDU.
2. Productos de estudios y diseños deficientes o desactualizados.</t>
  </si>
  <si>
    <t>C.EO.03</t>
  </si>
  <si>
    <t>Uso indebido del poder por parte del interventor para aprobar Ítems no previstos por fuera de los valores del mercado con el fin de beneficiar al contratista y/o el mismo interventor</t>
  </si>
  <si>
    <t>1. Desfinanciación del contrato.
2. Disminución de las metas físicas del proyecto
3. Mala imagen hacia el IDU por parte de la ciudadanía, los medios de comunicación y partes interesadas
4. Sanciones a los contratistas e interventores y supervisores
5. Detrimento patrimonial.
6. Incremento en el valor del contrato.
7. Desfinanciación de otros proyectos por la necesidad de nuevos recursos.
8. Investigaciones a la Entidad por parte de los Entes de control</t>
  </si>
  <si>
    <t>1. Aplicar el Manual de Interventoría y/o Supervisión de contratos 
2. verificar los Ítems No Previstos en el Listado de precios del IDU.
3. Verificar las Cotizaciones.
4. verificar la aprobación de los APUS por parte de la interventoría. 
5. Realizar mesas de trabajo.
6. comunicación de no objeción por parte del IDU de los APUS
7. Revisión de los Ítems No previstos del grupo de APU's de la DTC</t>
  </si>
  <si>
    <t>1. Oficio de aprobación por parte de la Interventoría.
2. Suscripción de acta de fijación de precios.
3. Revisión por parte del grupo de profesionales de APUS del área.
4. Informe de Motivación de cambios de la realización de nuevos APUS.
5. Firma del Especialista de costos de la interventoría de los nuevos APUS.
6. Diligenciar la Lista de Chequeo  para la Objeción o No de los Apu No Previstos en Contratos de Obra</t>
  </si>
  <si>
    <t>1. Comunicaciones oficiales (Aval por parte del IDU de los APUS No previstos)
2. Formato Análisis de  Precios Unitarios.
3. Formato  Acta de Fijación de Precios No Previstos.
4. Cuadro de reversión de precios.
5. formato Lista de chequeo para la Objeción o No de los Apu No Previstos en Contratos de Obra.</t>
  </si>
  <si>
    <t># de ítems no previstos que son revisados o que se encuentran en revisión / # de ítems no previstos que llegan para revisión 100%.</t>
  </si>
  <si>
    <t>2287/ 2287 x 100%
100%</t>
  </si>
  <si>
    <t>De los 2287 APUS, registrados para revisión fueron devueltos un total de 1046 APUS, por no cumplir con los requisitos establecidos.
Los APU´S fueron devueltos con los siguientes oficios:  2019346066741,20193360446621,20193360477621,20193360520541,20193360560241,20193360580051,20193360604151,20193360625991,20193360643281,20193360644341,20193360652981,20193360672391,20193360677131,20193360699971,20193360711641,20193360745151,20193360748491,20193360748581,20193360772041,20193360776631,20193360782791,20193360794381,20193360840241,20193360852081,20193360857161,20193360857191,20193360874521,20193360895011,20193360919411,20193360919421,20193360919461,20193360919501,20193360924541,20193460477641,20193460570371,20193460570381,20193460630721</t>
  </si>
  <si>
    <t>No se evidenció materialización del riesgo, sin embargo es necesario ajustar los controles, según el análisis realizado, teniendo en cuenta:
* Como parte de la revisión de la matriz de riesgos de corrupción, se observan 3 dependencias asignadas como responsables del riesgo; sin embargo, no se identifica especiíficamente, quien es el encargado de implementar cada control. Por su parte, adicionalmente y en términos generales, no se relaciona en la matriz, la frecuencia para la ejecución de los controles, que permita verificar la eficacia de los mismos.
*Se observaron controles que se encuentran relacionados con procedimientos, manuales, guías y documentos, por lo tanto, se considera necesario su revisión, teniendo en cuenta la “Guía para la administración del riesgo y el diseño de controles en entidades públicas” del DAFP, ya que en el numeral 3.2.2 Valoración de los controles – diseño de controles, ¿Cómo defino o establezco un control que mitigue el riesgo?, describen que: “(…) El solo hecho de establecer un procedimiento o contar con una política por sí sola, no va a prevenir o detectar la materialización del riesgo o una de sus causas (…)”.
* se evidencia que para este control , se tiene una calificación baja y segun lo contemplado en la Guía para la Administración de los Riesgos de Gestión, Corrupción y Seguridad Digital y el Diseño de Controles en Entidades Públicas-Departamento Administrativo de la Función Pública – DAFP 2018, numeral 3.1.3 Análisis del impacto en riesgos de corrupción,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se recomienda, realizar evaluación a la calificación del riesgo de acuerdo con lo estipulado.</t>
  </si>
  <si>
    <t>1. Que la Interventoría no realiza eficientemente la supervisión en las actividades de difícil medición y verificación  (como por ejemplo, la excavación, bases, capas asfálticas...)</t>
  </si>
  <si>
    <t>C.EO.04</t>
  </si>
  <si>
    <t>Que por omisión o extralimitación de funciones o de común acuerdo con el contratista el interventor apruebe Mayores cantidades de obra injustificados con el fin de beneficiar al contratista y/o el mismo interventor</t>
  </si>
  <si>
    <t>1. Desfinanciación del contrato.
2. Disminución de las metas físicas del proyecto
3. Mala imagen hacia el IDU por parte de la ciudadanía, los medios de comunicación y partes interesadas
4. Sanciones a los contratistas e interventores
5. Detrimento patrimonial.
6. Incremento en el valor del contrato.
7. Desfinanciación de otros proyectos por la necesidad de nuevos recursos.
8. Investigaciones a la Entidad por parte de los Entes de control</t>
  </si>
  <si>
    <t>1. Aplicación del Manual de Interventoría y/o Supervisión de contratos.
2. Aplicar lo establecido en los Contratos.
3. Aplicar lo establecido en el  Manual de Gestión Contractual.
4. Acta de mayores cantidades debidamente soportadas.
5. Memoria de calculo de Cantidades.</t>
  </si>
  <si>
    <t>1. Verificar que el acta de mayores cantidades se encuentre aprobada por el Interventor.
2. Revisión por parte de la Interventoría y el profesional de apoyo a la Supervisión las cantidades y costos que representa cada una de las modificaciones.</t>
  </si>
  <si>
    <t>1. Formato Acta de Mayores Cantidades de Obra.</t>
  </si>
  <si>
    <t># de Solicitudes de mayores cantidades de obra son revisados o que se encuentran en revisión / # de solicitudes de mayores cantidades de obra que llegan para revisión 100%.</t>
  </si>
  <si>
    <t>No se suscribieron Mayores Cantidades en el periodo</t>
  </si>
  <si>
    <t>No se evidenció materialización del riesgo, sin embargo es necesario ajustar los controles, según el análisis realizado, teniendo en cuenta:
* Como parte de la revisión de la matriz de riesgos de corrupción, se observan 3 dependencias asignadas como responsables del riesgo; sin embargo, no se identifica específicamente, quien es el encargado de implementar cada control. Por su parte, adicionalmente y en términos generales, no se relaciona en la matriz, la frecuencia para la ejecución de los controles, que permita verificar la eficacia de los mismos.
*Se observaron controles que se encuentran relacionados con procedimientos, manuales, guías y documentos, por lo tanto, se considera necesario su revisión, teniendo en cuenta la “Guía para la administración del riesgo y el diseño de controles en entidades públicas” del DAFP, ya que en el numeral 3.2.2 Valoración de los controles – diseño de controles, ¿Cómo defino o establezco un control que mitigue el riesgo?, describen que: “(…) El solo hecho de establecer un procedimiento o contar con una política por sí sola, no va a prevenir o detectar la materialización del riesgo o una de sus causas (…)”.</t>
  </si>
  <si>
    <t>1. Que la interventoría no ejerce el debido control y seguimiento a la ejecución reportada en las actas de recibo parcial y/o final de obra</t>
  </si>
  <si>
    <t>C.EO.05</t>
  </si>
  <si>
    <t>Que por omisión o extralimitación de funciones se suscriba el acta de recibo parcial y/o final de obra, sin el debido cumplimiento de los requisitos técnicos  ni  contractuales, con el fin de favorecer al contratista y/o interventor.</t>
  </si>
  <si>
    <t>1. Desembolsos injustificados
2. Detrimento patrimonial
3. Incumplimiento de obligaciones contractuales.
4. Mala imagen por parte del IDU al no entregar los productos a la ciudadanía.
5. Sanciones y procesos judiciales.
6. Obras inconclusas, sin acabados.
7. Calidad deficiente de las obras.
8. Aplicación de la póliza de garantía.
9. Investigaciones a la Entidad por parte de los Entes de control</t>
  </si>
  <si>
    <t>1. Aplicar el Manual de Interventoría y/o Supervisión de contratos 
2. Aplicar la guía de pago a terceros. 
3. Aplicar lo establecido en los Contratos.
4. Aplicar lo estaManual de Gestión Contractual.
5. Revision de los Informes semanales y mensuales de Interventoría.
6. Verificar la aplicacion por parte de la Interventoría del cumplimiento de las Especificaciones Técnicas del IDU.
7.Revisión de las actas de recibo parcial y/o final.
8. Aplicar el proceso sancionatorio cuando sea requerido.</t>
  </si>
  <si>
    <t>1. Oficio de Aprobación por parte de la Interventoría de los informes presentados para el desembolso de los pagos parciales y/o finales.
2.  Aval por parte de la Supervisión para el pago de las  actas parciales y/o final.</t>
  </si>
  <si>
    <t>1. Formato Acta de Recibo Parcial de Obra.
2. Formato Acta de Recibo Final de Obra.
3. Formato Acta de mayores cantidades de obra.</t>
  </si>
  <si>
    <t xml:space="preserve"> # de contratos con  actas de recibo parcial y/o final con el cumplimiento de los requisitos / # de contratos con actas de recibo parcial y/o final tramitadas x 100%</t>
  </si>
  <si>
    <t>16/16 x 100%
100%</t>
  </si>
  <si>
    <t>Se tramitaron actas de recibo parcial y/o final de los contratos  IDU-1347-2014, IDU-1492-2017, IDU-1500-2017, IDU-1521-2017, IDU-1543-2017, IDU-1550-2017, IDU-1725-2014, IDU-1746-2014, IDU-1828-2015, IDU-1835-2014, IDU-1838-2015, IDU-1843-2015, IDU-1851-2015, IDU-420-2015, IDU-714-2014, IDU-933-2016 todas cumplieron con los requisitos establecidos.</t>
  </si>
  <si>
    <t>No se evidenció materialización del riesgo, sin embargo es necesario ajustar los controles, según el análisis realizado, teniendo en cuenta:
* Como parte de la revisión de la matriz de riesgos de corrupción, se observan 3 dependencias asignadas como responsables del riesgo; sin embargo, no se identifica específicamente, quien es el encargado de implementar cada control. Por su parte, adicionalmente y en términos generales, no se relaciona en la matriz, la frecuencia para la ejecución de los controles, que permita verificar la eficacia de los mismos.
*Se observaron controles que se encuentran relacionados con procedimientos, manuales, guías y documentos, por lo tanto, se considera necesario su revisión, teniendo en cuenta la “Guía para la administración del riesgo y el diseño de controles en entidades públicas” del DAFP, ya que en el numeral 3.2.2 Valoración de los controles – diseño de controles, ¿Cómo defino o establezco un control que mitigue el riesgo?, describen que: “(…) El solo hecho de establecer un procedimiento o contar con una política por sí sola, no va a prevenir o detectar la materialización del riesgo o una de sus causas (…)”.
se evidencia que la marcación del control es baja y segun lo contemplado en laGuía para la Administración de los Riesgos de Gestión, Corrupción y Seguridad Digital y el Diseño de Controles en Entidades Públicas-Departamento Administrativo de la Función Pública – DAFP 2018, numeral 3.1.3 Análisis del impacto en riesgos de corrupción, "Para los riesgos de corrupción, el análisis de impacto se realizará teniendo en cuenta solamente los niveles “moderado”, “mayor” y “catastrófico”, dado que estos riesgos siempre serán significativos; en este orden de ideas, no aplican los niveles de impacto insignificante y menor, que sí aplican para los demás riesgos (...)", se recomienda, realizar evaluación a la calificación del riesgo de acuerdo con lo estipulado.</t>
  </si>
  <si>
    <t>Subdirección General de Infraestructura</t>
  </si>
  <si>
    <t>Edgar Francisco Uribe Ramos</t>
  </si>
  <si>
    <t>Subdirector General de Infraestructura</t>
  </si>
  <si>
    <t>Elaboró y consolidó: 
Habib Leonardo Mejia R</t>
  </si>
  <si>
    <t>Dirección Técnica de Construcciones</t>
  </si>
  <si>
    <t>Alejandro Morales Montaña</t>
  </si>
  <si>
    <t>Director Técnico de Construcciones</t>
  </si>
  <si>
    <t>INSTITUTO DE DESARROLLO URBANO - IDU</t>
  </si>
  <si>
    <t>ANEXO 1. MATRIZ  PARA VALIDAR LOS  RIESGOS INHERENTES Y CONTROLES</t>
  </si>
  <si>
    <t>No. Del Riesgo</t>
  </si>
  <si>
    <t>Proceso</t>
  </si>
  <si>
    <t>ACTIVIDAD</t>
  </si>
  <si>
    <t>RIESGO INHERENTE</t>
  </si>
  <si>
    <t>DESCRIBA EL CONTROL A EVALUAR</t>
  </si>
  <si>
    <t xml:space="preserve">EVALUACIÓN DEL DISEÑO DEL CONTROL </t>
  </si>
  <si>
    <t>RESULTADO DE LA CALIFICACIÓN DEL DISEÑO DE CONTROL</t>
  </si>
  <si>
    <t xml:space="preserve">EVALUACIÓN DE LA EFECTIVIDAD DE LOS CONTROLES </t>
  </si>
  <si>
    <t>OBSERVACIONES</t>
  </si>
  <si>
    <t>PERIODICIDAD</t>
  </si>
  <si>
    <t>PROPÓSITO</t>
  </si>
  <si>
    <t>MÉTODO</t>
  </si>
  <si>
    <t>TRATAMIENTO RESULTADOS</t>
  </si>
  <si>
    <t>EVIDENCIAS</t>
  </si>
  <si>
    <t>OBSERVACIÓN ACERCA DEL CONTROL EVALUADO</t>
  </si>
  <si>
    <t>OBSERVACIÓN ACERCA DEL RIESGO EVALUADO</t>
  </si>
  <si>
    <t>CONTROL ASOCIADO</t>
  </si>
  <si>
    <t>CONCEPTO</t>
  </si>
  <si>
    <t>Descripción del Riesgo</t>
  </si>
  <si>
    <t>Consecuencia del Riesgo</t>
  </si>
  <si>
    <t>P</t>
  </si>
  <si>
    <t>I</t>
  </si>
  <si>
    <t>Calificación</t>
  </si>
  <si>
    <t>Riesgo Inherente</t>
  </si>
  <si>
    <t>¿Dirigido a mitigar el riesgo?</t>
  </si>
  <si>
    <t>¿Responsable definido?</t>
  </si>
  <si>
    <t>¿Periodicidad definida?</t>
  </si>
  <si>
    <t>¿Documentado y socializado?</t>
  </si>
  <si>
    <t>Puntaje Ponderado</t>
  </si>
  <si>
    <t xml:space="preserve">Existe evidencia de su uso </t>
  </si>
  <si>
    <t xml:space="preserve">Mitiga el Riesgo </t>
  </si>
  <si>
    <t>Ponderado</t>
  </si>
  <si>
    <t>RESULTADO DE LA EFECTIVIDAD DE LOS CONTROLES</t>
  </si>
  <si>
    <t>C.DO.01</t>
  </si>
  <si>
    <t>GESTIÓN DOCUMENTAL</t>
  </si>
  <si>
    <t>Adulteración, sustracción, robo y manipulación de los archivos y documentos del IDU con el fin de beneficiar a un particular</t>
  </si>
  <si>
    <t>Obstaculización o desvío de investigaciones por parte de entes de control o usuarios de la información.
Pérdida de la memoria institucional (acervo documental)
Deterioro de imagen Institucional</t>
  </si>
  <si>
    <t>10 BAJA</t>
  </si>
  <si>
    <t>Aplicación de la documentación asociada al proceso de Gestión Documental</t>
  </si>
  <si>
    <t>no</t>
  </si>
  <si>
    <t>Por ser un control con una dimensión tan amplia, su cumplimiento incluye a cualquier documento, sea una guía, procedimiento o formato</t>
  </si>
  <si>
    <t>No se encontró evidencia</t>
  </si>
  <si>
    <t>No se identifica el responsable de la acción de control</t>
  </si>
  <si>
    <t>No se encuentra determinada</t>
  </si>
  <si>
    <t>Es una definición genérica</t>
  </si>
  <si>
    <t>No se registra</t>
  </si>
  <si>
    <t>No está establecido</t>
  </si>
  <si>
    <t>No se llevan registros</t>
  </si>
  <si>
    <t>Se recomienda revisar la redacción del control, toda vez que no cumple con los criterios de evaluación de la cartilla del Departamento Administrativo de la Función Púbica  - DAFP</t>
  </si>
  <si>
    <t>La calificación no corresponde con las escalas establecidas para los riesgos de corrupción.
(MAYOR, CATASTRÓFICO)</t>
  </si>
  <si>
    <t>1. En los préstamos de documentación, los funcionarios o contratistas sustraigan o adulteren documentación y colecciones, u otros documentos en general</t>
  </si>
  <si>
    <t>2,3,5,6</t>
  </si>
  <si>
    <t>Se verifica que la causa N°3, se encuentra mal formulada, toda vez que las fallas en los controles no se pueden identificar como causas. Adicionalmente, la calificación del riesgo se encuentra por fuera de las categorías establecidas. Las causas 3 y 4no cuentan con controles asociados y el control 1 no se ve operando sobre ninguna de las causas establecidas. Para los controles, se recomienda ajustar la redacción de los controles de acuerdo con las instrucciones del Departamento Administrativo de la Función Pública</t>
  </si>
  <si>
    <t>Acceso para la consulta de los documentos mediante los sistemas de información de gestión documental ORFEO, DSpace y PMB (Catalogo, circulación y préstamo de documentos)</t>
  </si>
  <si>
    <t>Se verifica que existe la totalidad de accesos planteados, sin embargo, las bases de datos no incluyen la totalidad de la información existente por lo que ante solicitudes que no están digitalizadas, se incluyen en la base de datos de manera urgente por el personal del proceso.</t>
  </si>
  <si>
    <t>2. Acuerdos entre funcionarios que administran la documentación y terceros interesados en manipular o sustraer la información.</t>
  </si>
  <si>
    <t>2,3,4,5,6</t>
  </si>
  <si>
    <t>Aplicación del Sistema de Información de Gestión Documental y Base de Datos Winisis.</t>
  </si>
  <si>
    <t>La finalidad de estos macrocontroles no son específicamente atender este tipo de riesgos.</t>
  </si>
  <si>
    <t>3. Ineficiencia de los controles y mecanismos de préstamos de documentos digitalizados</t>
  </si>
  <si>
    <t>---</t>
  </si>
  <si>
    <t>Suscripción de cláusulas de Confidencialidad en los contratos de prestación de servicios y  firma del documento de confidencialidad de las personas que manejan y/o procesan la información documental de la Entidad.</t>
  </si>
  <si>
    <t>Se verificó que el personal de los diferentes contratos está firmando el documento.</t>
  </si>
  <si>
    <t>4. Falta de divulgación y socialización de las políticas de seguridad de la documentación</t>
  </si>
  <si>
    <t>Procedimiento de consulta y préstamo documental que incluye políticas de no préstamo de documentos físicos cuando éstos se encuentren digitalizados y en caso de préstamo de documentos físicos, se cuentan con mecanismos de control del préstamo.</t>
  </si>
  <si>
    <t>En las visitas a las áreas se verificó la existencia de los mecanismos de control.</t>
  </si>
  <si>
    <t>Disposición legal (Resolución 34217 de 2015), por la cual el Instituto adopta el marco de políticas de control para la seguridad de la información de la Entidad</t>
  </si>
  <si>
    <t>Es un documento de amplio espectro.</t>
  </si>
  <si>
    <t>C.DO.02</t>
  </si>
  <si>
    <t>Uso indebido de información crítica y sensible de los procesos de la Entidad, por parte de las personas que realizan el procesamiento técnico,  almacenamiento y custodia de la información</t>
  </si>
  <si>
    <t>Investigaciones disciplinarias 
Investigaciones administrativas
Obstaculización de investigaciones
Deterioro de la imagen institucional</t>
  </si>
  <si>
    <t>Inclusión de cláusula de confidencialidad en los contratos de prestación de servicios profesionales y de Outsourcing.</t>
  </si>
  <si>
    <t xml:space="preserve">1. Falla de Políticas para el manejo de información. </t>
  </si>
  <si>
    <t>Se verifica que la causa N°1, se encuentra mal formulada, toda vez que las fallas en los controles no se pueden identificar como causas. Adicionalmente, la calificación del riesgo se encuentra por fuera de las categorías establecidas. Para los controles, se recomienda ajustar la redacción de acuerdo con las instrucciones del Departamento Administrativo de la Función Pública</t>
  </si>
  <si>
    <t>Socialización a los contratistas de prestación de servicios profesionales y de Outsourcing, acerca de  las políticas de gestión documental, en especial sobre el uso adecuado de la información física y digital.</t>
  </si>
  <si>
    <t>Se verificó la existencia de capacitaciones por parte de los profesionales que apoyan la supervisión de los contratos, pero no se encontró evidencia de su obligatoriedad y periodicidad.</t>
  </si>
  <si>
    <t xml:space="preserve"> 2. Complicidad de funcionarios o proveedores para cometer actividades de fraude o corrupción. </t>
  </si>
  <si>
    <t>1,2,3</t>
  </si>
  <si>
    <t>Capacitación y divulgación de recomendaciones por parte de la OCD sobre  las conductas inapropiadas de los servidores públicos y sus consecuencias frente al uso de la información.</t>
  </si>
  <si>
    <t>Son controles que no administra el proceso, por lo que el tratamiento de las conductas relacionadas no están establecidas como requisito.</t>
  </si>
  <si>
    <t>CALIFICACION MECANISMOS DE CONTROL</t>
  </si>
  <si>
    <t xml:space="preserve"> De 1 a &lt;= 1,5</t>
  </si>
  <si>
    <t>Efectivo</t>
  </si>
  <si>
    <t>De &gt;= 1,6 a &lt;= 2</t>
  </si>
  <si>
    <t>Con Deficiencias</t>
  </si>
  <si>
    <t>De &gt;= 2,1 a 3</t>
  </si>
  <si>
    <t>Inefectivo</t>
  </si>
  <si>
    <t>COMENTARIOS SOBRE LOS PROCESOS Y ACTIVIDADES SIGNIFICATIVOS DETECTADOS</t>
  </si>
  <si>
    <t>C.SC.01</t>
  </si>
  <si>
    <t>GESTIÓN SOCIAL Y PARTICIPACIÓN CIUDADANA</t>
  </si>
  <si>
    <t>Tráfico de influencias para la atención y/o gestión de las necesidades expuestas por un ciudadano o grupo de ciudadanos, con el fin de favorecer a estos.</t>
  </si>
  <si>
    <t>1. Investigaciones disciplinarias y/o penales.
2. Pérdida de legitimidad institucional.</t>
  </si>
  <si>
    <t>5 BAJA</t>
  </si>
  <si>
    <t>1. Publicación de todos los trámites y servicios en la Guía de Trámites y Servicios</t>
  </si>
  <si>
    <t>La mitigación se da por la suficiente ilustración de la comunidad acerca de los trámites y servicios de la entidad.</t>
  </si>
  <si>
    <t>1. No divulgación clara y oportuna de la información a la ciudadanía de los procedimientos a seguir para los tramites y servicios ofrecidos por el IDU.</t>
  </si>
  <si>
    <t>1,3,4</t>
  </si>
  <si>
    <t>Se verifica que la causa N°2, no guarda relación con el riesgo y puede interpretarse mejor como otro riesgo, no como una causa. Adicionalmente, la calificación del riesgo se encuentra por fuera de las categorías establecidas.Para los controles, se recomienda ajustar la redacción de los controles de acuerdo con las instrucciones del Departamento Administrativo de la Función Pública</t>
  </si>
  <si>
    <t>2. Intervención del Defensor del Ciudadano IDU.</t>
  </si>
  <si>
    <t>Debido a su independencia se consideró que puede ser un factor decisivo para evitarla materialización del riesgo, sin embargo depende de la voluntad del ciudadano para pedir la intervención.</t>
  </si>
  <si>
    <t>Ok</t>
  </si>
  <si>
    <t>Se recomienda revisar la redacción del control, toda vez que no cumple con la mayoría de los criterios de evaluación de la cartilla del Departamento Administrativo de la Función Púbica  - DAFP</t>
  </si>
  <si>
    <t>2. Cobrar o recibir prebendas por trámites o servicios que sean gratuitos, así como por el desarrollo de las actividades desempeñadas por los profesionales sociales en los territorios.</t>
  </si>
  <si>
    <t>1,2,3,4</t>
  </si>
  <si>
    <t>3. Aplicación y análisis de encuestas de satisfacción.</t>
  </si>
  <si>
    <t>Las encuestas permiten evidenciar la materialización del riesgo, pero no mitiga su probabilidad de ocurrencia puesto que son posteriores a la atención.</t>
  </si>
  <si>
    <t>4. Aplicación del procedimiento de Quejas y Reclamos.</t>
  </si>
  <si>
    <t>Es un control que requiere la claridad del ciudadano para que logre ser efectivo.</t>
  </si>
  <si>
    <t>C.SC.02</t>
  </si>
  <si>
    <t>No permitir o limitar el control social  de la ciudadanía frente a los proyectos de infraestructura vial y de espacio público de competencia del IDU, con el fin de beneficiar un particular.</t>
  </si>
  <si>
    <t>1. Pérdida de legitimidad de la entidad.
2. Disminución de la participación ciudadana.</t>
  </si>
  <si>
    <t>Mayot</t>
  </si>
  <si>
    <t>20 MODERADA</t>
  </si>
  <si>
    <t>1. Aplicación de la política de gestión social y servicio a la ciudadanía del IDU.</t>
  </si>
  <si>
    <t>La política es viable considerarla una condición y no un control, toda vez que es un lineamiento de alto nivel, que se opera con medidas como los puntos IDU.</t>
  </si>
  <si>
    <t>1. No disponer de información, así como ausencia de las condiciones físicas y de accesibilidad minimas para la atención de la ciudadanía.</t>
  </si>
  <si>
    <t>Se verifica que la causa N°2, es una aclaración del riesgo presentado, no una causa probable del mismo. Adicionalmente, la calificación del riesgo se encuentra por fuera de las categorías establecidas. Para los controles, se recomienda ajustar la redacción de acuerdo con las instrucciones del Departamaneto Administrativo de la Función Pública. El control N°1 no opera sobre alguna de las causas probables.</t>
  </si>
  <si>
    <t xml:space="preserve">2. Inclusión y cumplimiento de requisitos de puntos de atención al ciudadano </t>
  </si>
  <si>
    <t>Control para cada proyecto, pero puede precisarse un poco más, toda vez que los puntos IDU tienen a cargo una serie de actividades que sirve como puntos de control.</t>
  </si>
  <si>
    <t>2. Que el servidor público y/o contratista, oculte o no gestione las solicitudes de la ciudadanía.</t>
  </si>
  <si>
    <t>3. Divulgación de los proyectos y sus avances a través de la WEB  y de medios masivos de comunicación.</t>
  </si>
  <si>
    <t>Tal como se redacta, es un control globlal para todos los proyectos IDU, que se puede ver reflejado en temas como el aplicativo ZIPA, que a la vez contiene puntos de control.</t>
  </si>
  <si>
    <t>Hace falta control para la causa de ocultar y/o no gestionar las solcitudes.
Se puede identificar que el aplicativo BACHUE tiene componentes importantes para el control de este riesgo, pero no se encuentra registrado en la matriz de riesgos de corrupción.</t>
  </si>
  <si>
    <t>Son controles de alto nivel pero no específicos para este tipo de riesgo. El solo hecho de establecer un procedimiento o contar con una política por sí sola, no va a prevenir o detectar la materialización del riesgo o una de sus causas.</t>
  </si>
  <si>
    <t>6. Procedimiento de control de documentos que definen las validaciones, revisiones y aprobaciones en la adopción de documentos.</t>
  </si>
  <si>
    <t>Son controles de alto nivel pero no específicos para este tipo de riesgo.</t>
  </si>
  <si>
    <t>5. Plan Anual de Auditorías implementado.</t>
  </si>
  <si>
    <t>El proceso de Evaluación y Control es diferente al proceso en el cual se está presentando el riesgo.</t>
  </si>
  <si>
    <t>4. Proceso de Evaluación y Control implementado.</t>
  </si>
  <si>
    <t>3. Sistema de Control Interno implementado, conforme a a la Dimensión de Control Interno de MIPG y la estructura MECI de las Líneas de Defensa.</t>
  </si>
  <si>
    <t>2. Intereses políticos y  presiones de terceros, que influyen en decisiones de la administración.</t>
  </si>
  <si>
    <t>2. Aplicación del Código de Buen Gobierno.</t>
  </si>
  <si>
    <t>La calificación del riesgo se encuentra por fuera de las categorías establecidas.Para los controles, se recomienda ajustar la redacción de los mismos de acuerdo con las instrucciones del Departamento Administrativo de la Función Pública. De otra parte, se verificó que los controles identificados con los números 1,3,4,5 y 6 no son aplicables a alguna de las causas establecidas.</t>
  </si>
  <si>
    <t>1.  Servidores con poder de decisión que influyen en el direccionamiento del mejoramiento institucional, definiendo políticas o instrucciones que impactan negativamente los mecanismos de control y el mejoramiento efectivo.</t>
  </si>
  <si>
    <t>El proceso de Planeación Estratégica es diferente al proceso en el cual se está presentando el riesgo.</t>
  </si>
  <si>
    <t>1. Aplicar los puntos de control establecidos en el Proceso y Procedimiento para la Planeación Estratégica.</t>
  </si>
  <si>
    <t>1. Desviación De recursos, detrimento patrimonial.
2. Pérdida de credibilidad de la Entidad.
3. Afectación de la misionalidad.
4. Investigaciones administrativas, disciplinarias, penales y fiscales.</t>
  </si>
  <si>
    <t>Formulación intencional del mejoramiento institucional para favorecer intereses de terceros perjudicando la misión de la Entidad.</t>
  </si>
  <si>
    <t>MEJORAMIENTO CONTINUO</t>
  </si>
  <si>
    <t>C.MC.02</t>
  </si>
  <si>
    <t>Es un control de carácter posterior, con el cual no se puede mitigar el riesgos de la formulación de las acciones.</t>
  </si>
  <si>
    <t>7. Reportar a los Organismos de Control, los posibles actos de corrupción que haya encontrado en el ejercicio de sus funciones por parte del Jefe de la Oficina de Control Interno.</t>
  </si>
  <si>
    <t>El registro en CHIE no está diseñado como un control a la formulación de acciones. Su objetivo es el control de las acciones ya formuladas.</t>
  </si>
  <si>
    <t>6. El registro de las acciones de mejora se realiza en el aplicativo CHIE de planes de mejoramiento. Permite la trazabilidad en la formulación, ejecución y monitoreo.</t>
  </si>
  <si>
    <t>No necesariamente, en algunos casos las acciones responden a la posibilidad de su realización más que en la eficacia, incluso con la anuencia del directivo.</t>
  </si>
  <si>
    <t>5. Revisar y aprobar por parte del(os) Gerente(s) Público(s) responsables de la(s) acción(es) de mejoramiento.</t>
  </si>
  <si>
    <t>SE RETIRÓ ESTE CONTROL PROPUESTO</t>
  </si>
  <si>
    <t>Se requiere su formulación como parte de un programa amplio de gestión ética.</t>
  </si>
  <si>
    <t>4. Desarrollar acciones de fomento de la cultura de integridad, por parte de la STRH.</t>
  </si>
  <si>
    <t>3. Omisión intencional de la revisión de las acciones correctivas, preventivas, y/o de mejoramiento.</t>
  </si>
  <si>
    <t>Es una redacción alternativa del primer control.</t>
  </si>
  <si>
    <t>3. Aplicar políticas operacionales establecidas en el procedimiento Formulación, Monitoreo y Seguimiento a Planes de Mejoramiento, en cuanto a la formulación de acciones encaminadas a eliminar la causa raiz y la no conformidad detectada, es decir acciones correctivas y/o correcciones cuando aplique.</t>
  </si>
  <si>
    <t>1,5,7</t>
  </si>
  <si>
    <t>2. Omitir de manera intencionada la aplicación de las metodologías establecidas para identificar las causas raíz , y/o su correcta y pertinente formulación, en la determinación de acciones correctivas, preventivas, y/o de mejoramiento.</t>
  </si>
  <si>
    <t>La metodología empleada no tiene como finalidad evitar la formulación de acciones de carácter corrupto.</t>
  </si>
  <si>
    <t>2. Utilización de Formatos para análisis de causas: diagrama espina de pescado, lluvias de ideas y cinco porqués, para identificar la causa raiz y formular una acción enfocada en su eliminación.</t>
  </si>
  <si>
    <t>Se verifica que la causa N°1, no presenta el sujeto de quien se predica la conducta. Adicionalmente, la calificación del riesgo se encuentra por fuera de las categorías establecidas.Para los controles, se recomienda ajustar la redacción de los mismos de acuerdo con las instrucciones del Departamento Administrativo de la Función Pública. De otra parte, se verificó el retiro del control N°4 y que los controles identificados con los números 3 y 6 no son aplicables a alguna de las causas establecidas.</t>
  </si>
  <si>
    <t>1. Baja apropiación de los valores éticos establecidos en el Acuerdo Ético de la entidad.</t>
  </si>
  <si>
    <t>Por ser un control con una dimensión tan amplia, su cumplimiento incluye a cualquier documento, sea una guía, procedimiento o formato. El solo hecho de establecer un procedimiento o contar con una política por sí sola, no va a prevenir o detectar la materialización del riesgo o una de sus causas.</t>
  </si>
  <si>
    <t>1. La  OCI puede verificar la pertinencia de las acciones formuladas, de conformidad con la política operacional del procedimiento de Formulación, Monitoreo y Seguimiento a Planes de Mejoramiento.</t>
  </si>
  <si>
    <t>1. Materialización de riesgos institucionales.
2. Investigaciones  disciplinarias y/o  administrativas y/o fiscales y/o penales.
3. Reprocesos.
4. Ineficacia del proceso.
5. Pérdida de credibilidad en el proceso de mejoramiento continuo.</t>
  </si>
  <si>
    <t>Formulación de acciones correctivas, preventivas, y/o de mejoramiento cuyo contenido esté dirigido a evadir o eliminar controles necesarios, así como a proponer acciones inocuas o que favorezcan intereses de terceros</t>
  </si>
  <si>
    <t>C.MC.01</t>
  </si>
  <si>
    <t>Diciembre de 2019</t>
  </si>
  <si>
    <t>Enero a Diciembre de 2019</t>
  </si>
  <si>
    <t>OBSERVACIONES OCI  31/12/2019</t>
  </si>
  <si>
    <r>
      <t xml:space="preserve">SEGUNDO SEGUIMIENTO REALIZADO POR LA OCI 31-12-2019 </t>
    </r>
    <r>
      <rPr>
        <sz val="8"/>
        <color theme="1"/>
        <rFont val="Arial"/>
        <family val="2"/>
      </rPr>
      <t>(dejar constancia en la redacción del seguimiento para cada control,  sobre la existencia del control, si se encuentra documentado, si se está implementando, si el riesgo se materializó y en caso tal, qué acciones se tomaron al respecto, derivado de lo observado en las entrevistas que se realicen, de los resultados de las auditorías, informes y seguimientos realizados durante 2019).</t>
    </r>
  </si>
  <si>
    <t>OBSERVACIONES OCI 31/12/2019</t>
  </si>
  <si>
    <t>Enero a diciembre de 2019</t>
  </si>
  <si>
    <t>OBSERVACIONES para Controles:
Seguimiento Corte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</si>
</sst>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_);_(* \(#,##0.00\);_(* &quot;-&quot;??_);_(@_)"/>
    <numFmt numFmtId="165" formatCode="d/mm/yyyy;@"/>
    <numFmt numFmtId="166" formatCode="0.0"/>
  </numFmts>
  <fonts count="51" x14ac:knownFonts="1">
    <font>
      <sz val="11"/>
      <color theme="1"/>
      <name val="Calibri"/>
      <family val="2"/>
      <scheme val="minor"/>
    </font>
    <font>
      <sz val="11"/>
      <color theme="1"/>
      <name val="Calibri"/>
      <family val="2"/>
      <scheme val="minor"/>
    </font>
    <font>
      <b/>
      <sz val="11"/>
      <color rgb="FFFA7D00"/>
      <name val="Calibri"/>
      <family val="2"/>
      <scheme val="minor"/>
    </font>
    <font>
      <sz val="11"/>
      <color rgb="FFFA7D00"/>
      <name val="Calibri"/>
      <family val="2"/>
      <scheme val="minor"/>
    </font>
    <font>
      <b/>
      <sz val="11"/>
      <color theme="1"/>
      <name val="Calibri"/>
      <family val="2"/>
      <scheme val="minor"/>
    </font>
    <font>
      <b/>
      <sz val="10"/>
      <name val="Segoe UI Black"/>
      <family val="2"/>
      <charset val="1"/>
    </font>
    <font>
      <sz val="8"/>
      <color theme="1"/>
      <name val="Arial"/>
      <family val="2"/>
    </font>
    <font>
      <b/>
      <sz val="10"/>
      <name val="Arial"/>
      <family val="2"/>
    </font>
    <font>
      <sz val="9"/>
      <name val="Arial"/>
      <family val="2"/>
      <charset val="1"/>
    </font>
    <font>
      <sz val="10"/>
      <color theme="1"/>
      <name val="Arial"/>
      <family val="2"/>
    </font>
    <font>
      <b/>
      <sz val="8"/>
      <name val="Arial"/>
      <family val="2"/>
    </font>
    <font>
      <sz val="9"/>
      <name val="Arial"/>
      <family val="2"/>
    </font>
    <font>
      <b/>
      <sz val="9"/>
      <name val="Segoe UI Black"/>
      <family val="2"/>
      <charset val="1"/>
    </font>
    <font>
      <b/>
      <sz val="8"/>
      <color theme="1"/>
      <name val="Arial"/>
      <family val="2"/>
    </font>
    <font>
      <sz val="7"/>
      <color theme="1"/>
      <name val="Arial"/>
      <family val="2"/>
    </font>
    <font>
      <sz val="8"/>
      <name val="Arial"/>
      <family val="2"/>
    </font>
    <font>
      <b/>
      <sz val="10"/>
      <color rgb="FF000000"/>
      <name val="Arial Narrow"/>
      <family val="2"/>
    </font>
    <font>
      <b/>
      <sz val="7"/>
      <color theme="1"/>
      <name val="Arial"/>
      <family val="2"/>
    </font>
    <font>
      <sz val="8"/>
      <color indexed="8"/>
      <name val="Arial"/>
      <family val="2"/>
    </font>
    <font>
      <sz val="8"/>
      <color rgb="FF000000"/>
      <name val="Arial"/>
      <family val="2"/>
    </font>
    <font>
      <i/>
      <sz val="8"/>
      <color rgb="FF000000"/>
      <name val="Arial"/>
      <family val="2"/>
    </font>
    <font>
      <sz val="8"/>
      <color indexed="17"/>
      <name val="Arial"/>
      <family val="2"/>
    </font>
    <font>
      <b/>
      <sz val="8"/>
      <color rgb="FF000000"/>
      <name val="Arial"/>
      <family val="2"/>
    </font>
    <font>
      <b/>
      <i/>
      <sz val="8"/>
      <color rgb="FF000000"/>
      <name val="Arial"/>
      <family val="2"/>
    </font>
    <font>
      <sz val="7"/>
      <name val="Arial"/>
      <family val="2"/>
    </font>
    <font>
      <u/>
      <sz val="11"/>
      <color theme="10"/>
      <name val="Calibri"/>
      <family val="2"/>
      <scheme val="minor"/>
    </font>
    <font>
      <sz val="10"/>
      <name val="Arial"/>
      <family val="2"/>
      <charset val="1"/>
    </font>
    <font>
      <sz val="10"/>
      <name val="Arial"/>
      <family val="2"/>
    </font>
    <font>
      <sz val="11"/>
      <color indexed="8"/>
      <name val="Calibri"/>
      <family val="2"/>
    </font>
    <font>
      <sz val="6"/>
      <color theme="1"/>
      <name val="Arial"/>
      <family val="2"/>
    </font>
    <font>
      <b/>
      <sz val="8"/>
      <color indexed="8"/>
      <name val="Arial"/>
      <family val="2"/>
    </font>
    <font>
      <sz val="8"/>
      <color indexed="10"/>
      <name val="Arial"/>
      <family val="2"/>
    </font>
    <font>
      <sz val="10"/>
      <color rgb="FF000000"/>
      <name val="Arial Narrow"/>
      <family val="2"/>
    </font>
    <font>
      <sz val="8"/>
      <color rgb="FFFF0000"/>
      <name val="Arial"/>
      <family val="2"/>
    </font>
    <font>
      <b/>
      <sz val="10"/>
      <color theme="1"/>
      <name val="Calibri"/>
      <family val="2"/>
      <scheme val="minor"/>
    </font>
    <font>
      <b/>
      <sz val="9"/>
      <name val="Arial"/>
      <family val="2"/>
    </font>
    <font>
      <i/>
      <sz val="9"/>
      <name val="Arial"/>
      <family val="2"/>
    </font>
    <font>
      <sz val="9"/>
      <color rgb="FFFF0000"/>
      <name val="Arial"/>
      <family val="2"/>
    </font>
    <font>
      <b/>
      <i/>
      <sz val="8"/>
      <name val="Times New Roman"/>
      <family val="1"/>
    </font>
    <font>
      <sz val="9"/>
      <color theme="1"/>
      <name val="Arial"/>
      <family val="2"/>
    </font>
    <font>
      <b/>
      <sz val="9"/>
      <color theme="1"/>
      <name val="Arial"/>
      <family val="2"/>
    </font>
    <font>
      <sz val="10"/>
      <name val="Arial Narrow"/>
      <family val="2"/>
    </font>
    <font>
      <sz val="10"/>
      <color theme="1"/>
      <name val="Arial Narrow"/>
      <family val="2"/>
    </font>
    <font>
      <b/>
      <sz val="10"/>
      <name val="Arial Narrow"/>
      <family val="2"/>
    </font>
    <font>
      <b/>
      <sz val="10"/>
      <color theme="1"/>
      <name val="Arial Narrow"/>
      <family val="2"/>
    </font>
    <font>
      <sz val="8"/>
      <color theme="1"/>
      <name val="Arial Narrow"/>
      <family val="2"/>
    </font>
    <font>
      <b/>
      <sz val="14"/>
      <color rgb="FFFA7D00"/>
      <name val="Calibri"/>
      <family val="2"/>
      <scheme val="minor"/>
    </font>
    <font>
      <sz val="12"/>
      <name val="Arial"/>
      <family val="2"/>
    </font>
    <font>
      <sz val="10"/>
      <color indexed="8"/>
      <name val="Arial Narrow"/>
      <family val="2"/>
    </font>
    <font>
      <sz val="9"/>
      <color indexed="81"/>
      <name val="Tahoma"/>
      <family val="2"/>
    </font>
    <font>
      <b/>
      <sz val="9"/>
      <color indexed="81"/>
      <name val="Tahoma"/>
      <family val="2"/>
    </font>
  </fonts>
  <fills count="29">
    <fill>
      <patternFill patternType="none"/>
    </fill>
    <fill>
      <patternFill patternType="gray125"/>
    </fill>
    <fill>
      <patternFill patternType="solid">
        <fgColor rgb="FFF2F2F2"/>
      </patternFill>
    </fill>
    <fill>
      <patternFill patternType="solid">
        <fgColor rgb="FFD9D9D9"/>
        <bgColor rgb="FFDCE6F2"/>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bgColor indexed="44"/>
      </patternFill>
    </fill>
    <fill>
      <patternFill patternType="solid">
        <fgColor theme="0"/>
        <bgColor indexed="43"/>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59999389629810485"/>
        <bgColor indexed="64"/>
      </patternFill>
    </fill>
    <fill>
      <gradientFill>
        <stop position="0">
          <color theme="4" tint="0.59999389629810485"/>
        </stop>
        <stop position="1">
          <color theme="2" tint="-9.8025452436902985E-2"/>
        </stop>
      </gradientFill>
    </fill>
    <fill>
      <patternFill patternType="solid">
        <fgColor theme="2" tint="-9.9978637043366805E-2"/>
        <bgColor indexed="64"/>
      </patternFill>
    </fill>
    <fill>
      <gradientFill>
        <stop position="0">
          <color theme="2" tint="-9.8025452436902985E-2"/>
        </stop>
        <stop position="1">
          <color theme="5" tint="0.59999389629810485"/>
        </stop>
      </gradientFill>
    </fill>
    <fill>
      <patternFill patternType="solid">
        <fgColor rgb="FFFFD966"/>
        <bgColor rgb="FF000000"/>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9999"/>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FFFF00"/>
        <bgColor indexed="64"/>
      </patternFill>
    </fill>
  </fills>
  <borders count="61">
    <border>
      <left/>
      <right/>
      <top/>
      <bottom/>
      <diagonal/>
    </border>
    <border>
      <left style="thin">
        <color rgb="FF7F7F7F"/>
      </left>
      <right style="thin">
        <color rgb="FF7F7F7F"/>
      </right>
      <top style="thin">
        <color rgb="FF7F7F7F"/>
      </top>
      <bottom style="thin">
        <color rgb="FF7F7F7F"/>
      </bottom>
      <diagonal/>
    </border>
    <border>
      <left style="double">
        <color indexed="64"/>
      </left>
      <right/>
      <top style="double">
        <color indexed="64"/>
      </top>
      <bottom/>
      <diagonal/>
    </border>
    <border>
      <left/>
      <right/>
      <top style="double">
        <color indexed="64"/>
      </top>
      <bottom/>
      <diagonal/>
    </border>
    <border>
      <left/>
      <right style="hair">
        <color auto="1"/>
      </right>
      <top style="double">
        <color auto="1"/>
      </top>
      <bottom/>
      <diagonal/>
    </border>
    <border>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bottom style="hair">
        <color auto="1"/>
      </bottom>
      <diagonal/>
    </border>
    <border>
      <left/>
      <right/>
      <top/>
      <bottom style="hair">
        <color indexed="64"/>
      </bottom>
      <diagonal/>
    </border>
    <border>
      <left/>
      <right style="hair">
        <color auto="1"/>
      </right>
      <top/>
      <bottom style="hair">
        <color auto="1"/>
      </bottom>
      <diagonal/>
    </border>
    <border>
      <left/>
      <right style="double">
        <color indexed="64"/>
      </right>
      <top/>
      <bottom/>
      <diagonal/>
    </border>
    <border>
      <left style="thin">
        <color indexed="64"/>
      </left>
      <right style="thin">
        <color indexed="64"/>
      </right>
      <top/>
      <bottom/>
      <diagonal/>
    </border>
    <border>
      <left style="double">
        <color auto="1"/>
      </left>
      <right/>
      <top style="hair">
        <color auto="1"/>
      </top>
      <bottom/>
      <diagonal/>
    </border>
    <border>
      <left/>
      <right/>
      <top style="hair">
        <color indexed="64"/>
      </top>
      <bottom/>
      <diagonal/>
    </border>
    <border>
      <left/>
      <right style="hair">
        <color auto="1"/>
      </right>
      <top style="hair">
        <color auto="1"/>
      </top>
      <bottom/>
      <diagonal/>
    </border>
    <border>
      <left style="hair">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hair">
        <color auto="1"/>
      </right>
      <top/>
      <bottom style="double">
        <color auto="1"/>
      </bottom>
      <diagonal/>
    </border>
    <border>
      <left style="hair">
        <color auto="1"/>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33">
    <xf numFmtId="0" fontId="0" fillId="0" borderId="0"/>
    <xf numFmtId="0" fontId="2" fillId="2" borderId="1" applyNumberFormat="0" applyAlignment="0" applyProtection="0"/>
    <xf numFmtId="0" fontId="25" fillId="0" borderId="0" applyNumberForma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164" fontId="26" fillId="0" borderId="0" applyFont="0" applyFill="0" applyBorder="0" applyAlignment="0" applyProtection="0"/>
    <xf numFmtId="0" fontId="1" fillId="0" borderId="0"/>
    <xf numFmtId="0" fontId="27"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27"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47" fillId="0" borderId="0"/>
  </cellStyleXfs>
  <cellXfs count="535">
    <xf numFmtId="0" fontId="0" fillId="0" borderId="0" xfId="0"/>
    <xf numFmtId="0" fontId="6" fillId="0" borderId="0" xfId="0" applyFont="1" applyAlignment="1" applyProtection="1">
      <protection locked="0"/>
    </xf>
    <xf numFmtId="0" fontId="4" fillId="4" borderId="6" xfId="0" applyFont="1" applyFill="1" applyBorder="1" applyAlignment="1">
      <alignment horizontal="center"/>
    </xf>
    <xf numFmtId="0" fontId="0" fillId="0" borderId="0" xfId="0" applyFill="1" applyBorder="1"/>
    <xf numFmtId="0" fontId="6" fillId="0" borderId="0" xfId="0" applyFont="1" applyFill="1" applyBorder="1" applyProtection="1">
      <protection locked="0"/>
    </xf>
    <xf numFmtId="0" fontId="9" fillId="0" borderId="14" xfId="0" applyFont="1" applyBorder="1" applyAlignment="1" applyProtection="1">
      <alignment horizontal="center" vertical="center"/>
      <protection locked="0"/>
    </xf>
    <xf numFmtId="0" fontId="4" fillId="4" borderId="14" xfId="0" applyFont="1" applyFill="1" applyBorder="1" applyAlignment="1">
      <alignment horizontal="center"/>
    </xf>
    <xf numFmtId="15" fontId="9" fillId="6" borderId="24" xfId="0" applyNumberFormat="1" applyFont="1" applyFill="1" applyBorder="1" applyAlignment="1" applyProtection="1">
      <alignment horizontal="center" vertical="center"/>
      <protection locked="0"/>
    </xf>
    <xf numFmtId="0" fontId="6" fillId="6" borderId="0" xfId="0" applyFont="1" applyFill="1" applyProtection="1">
      <protection locked="0"/>
    </xf>
    <xf numFmtId="0" fontId="6" fillId="6" borderId="0" xfId="0" applyFont="1" applyFill="1" applyAlignment="1" applyProtection="1">
      <alignment horizontal="center" vertical="center" wrapText="1"/>
      <protection locked="0"/>
    </xf>
    <xf numFmtId="0" fontId="6" fillId="0" borderId="0" xfId="0" applyFont="1" applyBorder="1" applyProtection="1">
      <protection locked="0"/>
    </xf>
    <xf numFmtId="0" fontId="0" fillId="0" borderId="0" xfId="0" applyAlignment="1">
      <alignment horizontal="left"/>
    </xf>
    <xf numFmtId="0" fontId="0" fillId="0" borderId="0" xfId="0" applyFill="1" applyBorder="1" applyAlignment="1">
      <alignment horizontal="left"/>
    </xf>
    <xf numFmtId="0" fontId="15" fillId="0" borderId="0" xfId="0" applyFont="1"/>
    <xf numFmtId="0" fontId="0" fillId="6" borderId="0" xfId="0" applyFill="1" applyBorder="1" applyAlignment="1">
      <alignment horizontal="left"/>
    </xf>
    <xf numFmtId="0" fontId="15" fillId="6" borderId="0" xfId="0" applyFont="1" applyFill="1"/>
    <xf numFmtId="0" fontId="13" fillId="6" borderId="8" xfId="0" applyFont="1" applyFill="1" applyBorder="1" applyAlignment="1" applyProtection="1">
      <alignment horizontal="center" vertical="center" wrapText="1"/>
      <protection locked="0"/>
    </xf>
    <xf numFmtId="0" fontId="13" fillId="6" borderId="26" xfId="0" applyFont="1" applyFill="1" applyBorder="1" applyAlignment="1" applyProtection="1">
      <alignment horizontal="center" vertical="center" wrapText="1"/>
      <protection locked="0"/>
    </xf>
    <xf numFmtId="0" fontId="13" fillId="6" borderId="0" xfId="0" applyFont="1" applyFill="1" applyBorder="1" applyAlignment="1" applyProtection="1">
      <alignment horizontal="center" vertical="center" wrapText="1"/>
      <protection locked="0"/>
    </xf>
    <xf numFmtId="0" fontId="10" fillId="6"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6" borderId="0" xfId="0" applyFont="1" applyFill="1" applyBorder="1" applyAlignment="1">
      <alignment horizontal="left" indent="6"/>
    </xf>
    <xf numFmtId="0" fontId="10" fillId="6" borderId="0" xfId="0" applyFont="1" applyFill="1" applyBorder="1" applyAlignment="1"/>
    <xf numFmtId="0" fontId="10" fillId="8" borderId="0" xfId="0" applyFont="1" applyFill="1" applyBorder="1" applyAlignment="1"/>
    <xf numFmtId="0" fontId="15" fillId="0" borderId="0" xfId="0" applyFont="1" applyBorder="1"/>
    <xf numFmtId="0" fontId="6" fillId="6" borderId="27" xfId="0" applyFont="1" applyFill="1" applyBorder="1" applyAlignment="1" applyProtection="1">
      <protection locked="0"/>
    </xf>
    <xf numFmtId="0" fontId="10" fillId="13" borderId="9" xfId="0" applyFont="1" applyFill="1" applyBorder="1" applyAlignment="1">
      <alignment horizontal="center" vertical="center" wrapText="1"/>
    </xf>
    <xf numFmtId="0" fontId="10" fillId="14" borderId="25" xfId="0" applyFont="1" applyFill="1" applyBorder="1" applyAlignment="1">
      <alignment horizontal="left" indent="6"/>
    </xf>
    <xf numFmtId="0" fontId="10" fillId="14" borderId="25" xfId="0" applyFont="1" applyFill="1" applyBorder="1" applyAlignment="1"/>
    <xf numFmtId="0" fontId="10" fillId="15" borderId="25" xfId="0" applyFont="1" applyFill="1" applyBorder="1" applyAlignment="1"/>
    <xf numFmtId="0" fontId="13" fillId="5" borderId="25" xfId="0" applyFont="1" applyFill="1" applyBorder="1" applyAlignment="1" applyProtection="1">
      <alignment horizontal="center" vertical="center" wrapText="1"/>
    </xf>
    <xf numFmtId="0" fontId="13" fillId="5" borderId="25" xfId="0" applyFont="1" applyFill="1" applyBorder="1" applyAlignment="1" applyProtection="1">
      <alignment horizontal="center" vertical="center" textRotation="90" wrapText="1"/>
    </xf>
    <xf numFmtId="0" fontId="13" fillId="17" borderId="25" xfId="0" applyFont="1" applyFill="1" applyBorder="1" applyAlignment="1" applyProtection="1">
      <alignment horizontal="center" vertical="center" textRotation="90" wrapText="1"/>
    </xf>
    <xf numFmtId="0" fontId="13" fillId="18" borderId="25" xfId="0" applyFont="1" applyFill="1" applyBorder="1" applyAlignment="1" applyProtection="1">
      <alignment horizontal="center" vertical="center" textRotation="90" wrapText="1"/>
    </xf>
    <xf numFmtId="0" fontId="6" fillId="5" borderId="25" xfId="0" applyFont="1" applyFill="1" applyBorder="1" applyAlignment="1" applyProtection="1">
      <alignment horizontal="center" vertical="center" textRotation="90" wrapText="1"/>
    </xf>
    <xf numFmtId="0" fontId="6" fillId="17" borderId="25" xfId="0" applyFont="1" applyFill="1" applyBorder="1" applyAlignment="1" applyProtection="1">
      <alignment horizontal="center" vertical="center" textRotation="90" wrapText="1"/>
    </xf>
    <xf numFmtId="0" fontId="6" fillId="18" borderId="25" xfId="0" applyFont="1" applyFill="1" applyBorder="1" applyAlignment="1" applyProtection="1">
      <alignment horizontal="center" vertical="center" textRotation="90" wrapText="1"/>
    </xf>
    <xf numFmtId="0" fontId="13" fillId="5" borderId="7"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textRotation="90" wrapText="1"/>
    </xf>
    <xf numFmtId="49" fontId="10" fillId="0" borderId="25" xfId="0" applyNumberFormat="1" applyFont="1" applyFill="1" applyBorder="1" applyAlignment="1">
      <alignment horizontal="center" vertical="center" wrapText="1"/>
    </xf>
    <xf numFmtId="0" fontId="10" fillId="0" borderId="25" xfId="0" applyFont="1" applyBorder="1" applyAlignment="1">
      <alignment horizontal="center" vertical="center" wrapText="1"/>
    </xf>
    <xf numFmtId="0" fontId="15" fillId="0" borderId="25" xfId="0" applyFont="1" applyBorder="1" applyAlignment="1">
      <alignment horizontal="center" vertical="center" wrapText="1"/>
    </xf>
    <xf numFmtId="0" fontId="6" fillId="0" borderId="0" xfId="0" applyFont="1" applyBorder="1" applyAlignment="1" applyProtection="1">
      <alignment horizontal="center" vertical="center"/>
      <protection locked="0"/>
    </xf>
    <xf numFmtId="0" fontId="6" fillId="6" borderId="0"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textRotation="90" wrapText="1"/>
      <protection locked="0"/>
    </xf>
    <xf numFmtId="0" fontId="6" fillId="0" borderId="25" xfId="0" applyFont="1" applyBorder="1" applyAlignment="1" applyProtection="1">
      <alignment horizontal="center" vertical="center" textRotation="90" wrapText="1"/>
      <protection locked="0"/>
    </xf>
    <xf numFmtId="0" fontId="6" fillId="6" borderId="25" xfId="0" applyFont="1" applyFill="1" applyBorder="1" applyAlignment="1" applyProtection="1">
      <alignment horizontal="center" vertical="center" textRotation="90" wrapText="1"/>
      <protection locked="0"/>
    </xf>
    <xf numFmtId="0" fontId="6" fillId="17" borderId="25" xfId="0" applyFont="1" applyFill="1" applyBorder="1" applyAlignment="1" applyProtection="1">
      <alignment horizontal="center" vertical="center" textRotation="90" wrapText="1"/>
      <protection locked="0"/>
    </xf>
    <xf numFmtId="0" fontId="6" fillId="18" borderId="25" xfId="0" applyFont="1" applyFill="1" applyBorder="1" applyAlignment="1" applyProtection="1">
      <alignment horizontal="center" vertical="center" wrapText="1"/>
    </xf>
    <xf numFmtId="0" fontId="15" fillId="0" borderId="25" xfId="0" applyFont="1" applyBorder="1" applyAlignment="1" applyProtection="1">
      <alignment horizontal="center" vertical="center" wrapText="1"/>
      <protection locked="0"/>
    </xf>
    <xf numFmtId="0" fontId="15" fillId="17" borderId="25" xfId="0" applyFont="1" applyFill="1" applyBorder="1" applyAlignment="1" applyProtection="1">
      <alignment horizontal="center" vertical="center" wrapText="1"/>
      <protection locked="0"/>
    </xf>
    <xf numFmtId="0" fontId="6" fillId="0" borderId="25" xfId="0" applyFont="1" applyBorder="1" applyAlignment="1" applyProtection="1">
      <alignment horizontal="left" vertical="center" wrapText="1"/>
      <protection locked="0"/>
    </xf>
    <xf numFmtId="0" fontId="6" fillId="0" borderId="25" xfId="0" applyFont="1" applyBorder="1" applyAlignment="1" applyProtection="1">
      <alignment horizontal="center" vertical="center" wrapText="1"/>
      <protection locked="0"/>
    </xf>
    <xf numFmtId="0" fontId="15" fillId="0" borderId="25" xfId="0" applyFont="1" applyBorder="1" applyAlignment="1" applyProtection="1">
      <alignment horizontal="center" vertical="center" textRotation="90" wrapText="1"/>
      <protection locked="0"/>
    </xf>
    <xf numFmtId="0" fontId="15" fillId="0" borderId="25" xfId="0" applyFont="1" applyFill="1" applyBorder="1" applyAlignment="1" applyProtection="1">
      <alignment vertical="center" wrapText="1"/>
      <protection locked="0"/>
    </xf>
    <xf numFmtId="0" fontId="18" fillId="6" borderId="25" xfId="0" applyFont="1" applyFill="1" applyBorder="1" applyAlignment="1" applyProtection="1">
      <alignment horizontal="justify" vertical="center" wrapText="1"/>
      <protection locked="0"/>
    </xf>
    <xf numFmtId="9" fontId="15" fillId="0" borderId="25" xfId="0" applyNumberFormat="1" applyFont="1" applyFill="1" applyBorder="1" applyAlignment="1" applyProtection="1">
      <alignment horizontal="center" vertical="center" wrapText="1"/>
      <protection locked="0"/>
    </xf>
    <xf numFmtId="0" fontId="15" fillId="0" borderId="25" xfId="0" applyFont="1" applyFill="1" applyBorder="1" applyAlignment="1" applyProtection="1">
      <alignment horizontal="center" vertical="center" wrapText="1"/>
      <protection locked="0"/>
    </xf>
    <xf numFmtId="15" fontId="0" fillId="0" borderId="25" xfId="0" applyNumberFormat="1" applyFill="1" applyBorder="1" applyAlignment="1">
      <alignment horizontal="center" vertical="center"/>
    </xf>
    <xf numFmtId="0" fontId="19" fillId="0" borderId="25" xfId="0" applyFont="1" applyFill="1" applyBorder="1" applyAlignment="1" applyProtection="1">
      <alignment vertical="top" wrapText="1"/>
      <protection locked="0"/>
    </xf>
    <xf numFmtId="0" fontId="19" fillId="0" borderId="25" xfId="0" applyFont="1" applyFill="1" applyBorder="1" applyAlignment="1" applyProtection="1">
      <alignment wrapText="1"/>
      <protection locked="0"/>
    </xf>
    <xf numFmtId="0" fontId="6" fillId="6" borderId="25" xfId="0" applyFont="1" applyFill="1" applyBorder="1" applyAlignment="1" applyProtection="1">
      <alignment horizontal="center" vertical="center" wrapText="1"/>
      <protection locked="0"/>
    </xf>
    <xf numFmtId="0" fontId="15" fillId="6" borderId="25" xfId="0" applyFont="1" applyFill="1" applyBorder="1" applyAlignment="1" applyProtection="1">
      <alignment horizontal="center" vertical="center" textRotation="90" wrapText="1"/>
      <protection locked="0"/>
    </xf>
    <xf numFmtId="0" fontId="18" fillId="6" borderId="25" xfId="0" applyFont="1" applyFill="1" applyBorder="1" applyAlignment="1" applyProtection="1">
      <alignment horizontal="center" vertical="center" wrapText="1"/>
      <protection locked="0"/>
    </xf>
    <xf numFmtId="0" fontId="15" fillId="6" borderId="25" xfId="0" applyFont="1" applyFill="1" applyBorder="1" applyAlignment="1" applyProtection="1">
      <alignment vertical="center" wrapText="1"/>
      <protection locked="0"/>
    </xf>
    <xf numFmtId="0" fontId="6" fillId="6" borderId="25" xfId="0" applyFont="1" applyFill="1" applyBorder="1" applyAlignment="1" applyProtection="1">
      <alignment horizontal="center" vertical="top" wrapText="1"/>
      <protection locked="0"/>
    </xf>
    <xf numFmtId="0" fontId="6" fillId="6" borderId="25" xfId="0" applyFont="1" applyFill="1" applyBorder="1" applyAlignment="1" applyProtection="1">
      <alignment horizontal="left" vertical="center" wrapText="1"/>
      <protection locked="0"/>
    </xf>
    <xf numFmtId="0" fontId="15" fillId="6" borderId="25" xfId="0" applyFont="1" applyFill="1" applyBorder="1" applyAlignment="1" applyProtection="1">
      <alignment horizontal="justify" vertical="center" wrapText="1"/>
      <protection locked="0"/>
    </xf>
    <xf numFmtId="0" fontId="15" fillId="6" borderId="25" xfId="0" applyFont="1" applyFill="1" applyBorder="1" applyAlignment="1" applyProtection="1">
      <alignment horizontal="left" vertical="center" wrapText="1"/>
      <protection locked="0"/>
    </xf>
    <xf numFmtId="0" fontId="6" fillId="6" borderId="0" xfId="0" applyFont="1" applyFill="1" applyBorder="1" applyAlignment="1" applyProtection="1">
      <alignment vertical="center" wrapText="1"/>
      <protection locked="0"/>
    </xf>
    <xf numFmtId="0" fontId="6" fillId="6" borderId="0" xfId="0" applyFont="1" applyFill="1" applyAlignment="1" applyProtection="1">
      <alignment horizontal="center"/>
      <protection locked="0"/>
    </xf>
    <xf numFmtId="0" fontId="6" fillId="6" borderId="0" xfId="0" applyFont="1" applyFill="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protection locked="0"/>
    </xf>
    <xf numFmtId="15" fontId="0" fillId="0" borderId="0" xfId="0" applyNumberFormat="1" applyFill="1" applyBorder="1" applyAlignment="1">
      <alignment horizontal="center" vertical="center"/>
    </xf>
    <xf numFmtId="0" fontId="10" fillId="0" borderId="0" xfId="0" applyFont="1" applyFill="1" applyBorder="1" applyAlignment="1" applyProtection="1">
      <alignment vertical="center"/>
      <protection locked="0"/>
    </xf>
    <xf numFmtId="0" fontId="10" fillId="4" borderId="25" xfId="0" applyFont="1" applyFill="1" applyBorder="1" applyAlignment="1" applyProtection="1">
      <alignment vertical="center"/>
    </xf>
    <xf numFmtId="0" fontId="15" fillId="0" borderId="0" xfId="0" applyFont="1" applyFill="1" applyBorder="1" applyProtection="1">
      <protection locked="0"/>
    </xf>
    <xf numFmtId="0" fontId="11" fillId="0" borderId="0" xfId="0" applyFont="1" applyFill="1" applyBorder="1" applyAlignment="1" applyProtection="1">
      <alignment vertical="center" wrapText="1"/>
      <protection locked="0"/>
    </xf>
    <xf numFmtId="0" fontId="6" fillId="0" borderId="0" xfId="0" applyFont="1" applyFill="1" applyProtection="1">
      <protection locked="0"/>
    </xf>
    <xf numFmtId="0" fontId="6" fillId="0" borderId="0" xfId="0" applyFont="1" applyFill="1" applyAlignment="1" applyProtection="1">
      <alignment horizont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15" fillId="0" borderId="0" xfId="0" applyFont="1" applyFill="1" applyBorder="1"/>
    <xf numFmtId="0" fontId="6" fillId="0" borderId="0" xfId="0" applyFont="1" applyProtection="1">
      <protection locked="0"/>
    </xf>
    <xf numFmtId="0" fontId="6"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6" fillId="6" borderId="31" xfId="0" applyFont="1" applyFill="1" applyBorder="1" applyAlignment="1" applyProtection="1">
      <protection locked="0"/>
    </xf>
    <xf numFmtId="0" fontId="6" fillId="0" borderId="0" xfId="0" applyFont="1" applyBorder="1" applyAlignment="1" applyProtection="1">
      <alignment horizontal="center" vertical="center" wrapText="1"/>
      <protection locked="0"/>
    </xf>
    <xf numFmtId="0" fontId="13" fillId="6" borderId="25" xfId="0" applyFont="1" applyFill="1" applyBorder="1" applyAlignment="1" applyProtection="1">
      <alignment horizontal="center" vertical="center"/>
      <protection locked="0"/>
    </xf>
    <xf numFmtId="0" fontId="13" fillId="14" borderId="25" xfId="0" applyFont="1" applyFill="1" applyBorder="1" applyAlignment="1" applyProtection="1">
      <alignment horizontal="center" vertical="center" textRotation="90" wrapText="1"/>
    </xf>
    <xf numFmtId="0" fontId="13" fillId="14" borderId="25"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6" fillId="18" borderId="25" xfId="0" applyFont="1" applyFill="1" applyBorder="1" applyAlignment="1" applyProtection="1">
      <alignment horizontal="center" vertical="center" wrapText="1"/>
      <protection locked="0"/>
    </xf>
    <xf numFmtId="0" fontId="13" fillId="6" borderId="25" xfId="0" applyFont="1" applyFill="1" applyBorder="1" applyAlignment="1" applyProtection="1">
      <alignment horizontal="center" vertical="center" textRotation="90" wrapText="1"/>
      <protection locked="0"/>
    </xf>
    <xf numFmtId="0" fontId="6" fillId="6" borderId="25" xfId="0" applyFont="1" applyFill="1" applyBorder="1" applyAlignment="1" applyProtection="1">
      <alignment horizontal="center" vertical="center" wrapText="1"/>
    </xf>
    <xf numFmtId="0" fontId="6" fillId="6" borderId="25" xfId="0" applyFont="1" applyFill="1" applyBorder="1" applyAlignment="1" applyProtection="1">
      <alignment horizontal="center" vertical="center" textRotation="90" wrapText="1"/>
    </xf>
    <xf numFmtId="0" fontId="15" fillId="6" borderId="25" xfId="0" applyFont="1" applyFill="1" applyBorder="1" applyAlignment="1" applyProtection="1">
      <alignment horizontal="center" vertical="center" wrapText="1"/>
      <protection locked="0"/>
    </xf>
    <xf numFmtId="0" fontId="6" fillId="6" borderId="25" xfId="0" applyFont="1" applyFill="1" applyBorder="1" applyAlignment="1" applyProtection="1">
      <alignment vertical="center" wrapText="1"/>
      <protection locked="0"/>
    </xf>
    <xf numFmtId="0" fontId="6" fillId="6" borderId="25" xfId="0" applyFont="1" applyFill="1" applyBorder="1" applyAlignment="1">
      <alignment horizontal="justify" vertical="top" wrapText="1"/>
    </xf>
    <xf numFmtId="0" fontId="6" fillId="18" borderId="0" xfId="0" applyFont="1" applyFill="1" applyBorder="1" applyProtection="1">
      <protection locked="0"/>
    </xf>
    <xf numFmtId="0" fontId="6" fillId="6" borderId="0" xfId="0" applyFont="1" applyFill="1" applyBorder="1" applyProtection="1">
      <protection locked="0"/>
    </xf>
    <xf numFmtId="0" fontId="13" fillId="6" borderId="25" xfId="0" applyFont="1" applyFill="1" applyBorder="1" applyAlignment="1" applyProtection="1">
      <alignment vertical="center" textRotation="90" wrapText="1"/>
      <protection locked="0"/>
    </xf>
    <xf numFmtId="0" fontId="6" fillId="6" borderId="25" xfId="0" applyFont="1" applyFill="1" applyBorder="1" applyAlignment="1" applyProtection="1">
      <alignment horizontal="left" vertical="center" wrapText="1"/>
    </xf>
    <xf numFmtId="0" fontId="6" fillId="6" borderId="0" xfId="0" applyFont="1" applyFill="1" applyAlignment="1" applyProtection="1">
      <alignment horizontal="center" vertical="center"/>
      <protection locked="0"/>
    </xf>
    <xf numFmtId="0" fontId="6" fillId="6" borderId="7" xfId="0" applyFont="1" applyFill="1" applyBorder="1" applyAlignment="1" applyProtection="1">
      <alignment horizontal="center" vertical="center" wrapText="1"/>
      <protection locked="0"/>
    </xf>
    <xf numFmtId="0" fontId="6" fillId="6" borderId="0" xfId="0" applyFont="1" applyFill="1" applyAlignment="1" applyProtection="1">
      <protection locked="0"/>
    </xf>
    <xf numFmtId="15" fontId="27" fillId="6" borderId="24" xfId="0" applyNumberFormat="1" applyFont="1" applyFill="1" applyBorder="1" applyAlignment="1" applyProtection="1">
      <alignment horizontal="center" vertical="center"/>
      <protection locked="0"/>
    </xf>
    <xf numFmtId="0" fontId="15" fillId="0" borderId="7"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25" xfId="0" applyFont="1" applyFill="1" applyBorder="1" applyAlignment="1" applyProtection="1">
      <alignment horizontal="justify" vertical="center" wrapText="1"/>
      <protection locked="0"/>
    </xf>
    <xf numFmtId="0" fontId="32" fillId="0" borderId="39" xfId="0" applyFont="1" applyFill="1" applyBorder="1" applyAlignment="1" applyProtection="1">
      <alignment horizontal="justify" vertical="justify" wrapText="1"/>
      <protection hidden="1"/>
    </xf>
    <xf numFmtId="0" fontId="32" fillId="0" borderId="40" xfId="0" applyFont="1" applyFill="1" applyBorder="1" applyAlignment="1">
      <alignment vertical="center" wrapText="1"/>
    </xf>
    <xf numFmtId="0" fontId="6" fillId="0" borderId="25" xfId="0" applyFont="1" applyBorder="1" applyAlignment="1" applyProtection="1">
      <alignment wrapText="1"/>
      <protection locked="0"/>
    </xf>
    <xf numFmtId="0" fontId="15" fillId="17" borderId="25" xfId="0" applyFont="1" applyFill="1" applyBorder="1" applyAlignment="1" applyProtection="1">
      <alignment horizontal="center" vertical="center" textRotation="90" wrapText="1"/>
      <protection locked="0"/>
    </xf>
    <xf numFmtId="0" fontId="15" fillId="18" borderId="25" xfId="0" applyFont="1" applyFill="1" applyBorder="1" applyAlignment="1" applyProtection="1">
      <alignment horizontal="center" vertical="center" wrapText="1"/>
    </xf>
    <xf numFmtId="0" fontId="15" fillId="18" borderId="25" xfId="0" applyFont="1" applyFill="1" applyBorder="1" applyAlignment="1" applyProtection="1">
      <alignment horizontal="center" vertical="center" textRotation="90" wrapText="1"/>
    </xf>
    <xf numFmtId="0" fontId="6" fillId="0" borderId="7" xfId="0" applyFont="1" applyBorder="1" applyAlignment="1" applyProtection="1">
      <alignment horizontal="left" vertical="center" wrapText="1"/>
      <protection locked="0"/>
    </xf>
    <xf numFmtId="0" fontId="0" fillId="0" borderId="0" xfId="0" applyAlignment="1">
      <alignment wrapText="1"/>
    </xf>
    <xf numFmtId="0" fontId="0" fillId="0" borderId="0" xfId="0" applyAlignment="1">
      <alignment vertical="top" wrapText="1"/>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wrapText="1"/>
      <protection locked="0"/>
    </xf>
    <xf numFmtId="0" fontId="0" fillId="0" borderId="0" xfId="0" applyFill="1"/>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6" borderId="0" xfId="0" applyFont="1" applyFill="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4" fillId="4" borderId="6" xfId="0" applyFont="1" applyFill="1" applyBorder="1" applyAlignment="1">
      <alignment horizontal="center" wrapText="1"/>
    </xf>
    <xf numFmtId="0" fontId="9" fillId="0" borderId="14" xfId="0" applyFont="1" applyBorder="1" applyAlignment="1" applyProtection="1">
      <alignment horizontal="center" vertical="center" wrapText="1"/>
      <protection locked="0"/>
    </xf>
    <xf numFmtId="0" fontId="4" fillId="4" borderId="14" xfId="0" applyFont="1" applyFill="1" applyBorder="1" applyAlignment="1">
      <alignment horizontal="center" wrapText="1"/>
    </xf>
    <xf numFmtId="15" fontId="9" fillId="6" borderId="24" xfId="0" applyNumberFormat="1" applyFont="1" applyFill="1" applyBorder="1" applyAlignment="1" applyProtection="1">
      <alignment horizontal="center" vertical="center" wrapText="1"/>
      <protection locked="0"/>
    </xf>
    <xf numFmtId="0" fontId="15" fillId="0" borderId="7" xfId="0" applyFont="1" applyBorder="1" applyAlignment="1">
      <alignment horizontal="center" vertical="center" wrapText="1"/>
    </xf>
    <xf numFmtId="0" fontId="34" fillId="4" borderId="41" xfId="0" applyFont="1" applyFill="1" applyBorder="1" applyAlignment="1">
      <alignment horizontal="center" vertical="center" wrapText="1"/>
    </xf>
    <xf numFmtId="0" fontId="15" fillId="0" borderId="7" xfId="0" applyFont="1" applyFill="1" applyBorder="1" applyAlignment="1" applyProtection="1">
      <alignment horizontal="center" vertical="center" wrapText="1"/>
      <protection locked="0"/>
    </xf>
    <xf numFmtId="0" fontId="15" fillId="0" borderId="25" xfId="0" quotePrefix="1" applyFont="1" applyFill="1" applyBorder="1" applyAlignment="1" applyProtection="1">
      <alignment vertical="center" wrapText="1"/>
      <protection locked="0"/>
    </xf>
    <xf numFmtId="10" fontId="15" fillId="0" borderId="25" xfId="0" applyNumberFormat="1" applyFont="1" applyFill="1" applyBorder="1" applyAlignment="1" applyProtection="1">
      <alignment horizontal="center" vertical="center" wrapText="1"/>
      <protection locked="0"/>
    </xf>
    <xf numFmtId="14" fontId="15" fillId="0" borderId="25" xfId="0" applyNumberFormat="1" applyFont="1" applyFill="1" applyBorder="1" applyAlignment="1" applyProtection="1">
      <alignment vertical="center" wrapText="1"/>
      <protection locked="0"/>
    </xf>
    <xf numFmtId="14" fontId="0" fillId="0" borderId="25" xfId="4" applyNumberFormat="1" applyFont="1" applyFill="1" applyBorder="1" applyAlignment="1">
      <alignment horizontal="center" vertical="center"/>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15" fontId="9" fillId="0" borderId="24" xfId="0" applyNumberFormat="1" applyFont="1" applyBorder="1" applyAlignment="1" applyProtection="1">
      <alignment horizontal="center" vertical="center"/>
      <protection locked="0"/>
    </xf>
    <xf numFmtId="0" fontId="6" fillId="6" borderId="27" xfId="0" applyFont="1" applyFill="1" applyBorder="1" applyAlignment="1" applyProtection="1">
      <alignment wrapText="1"/>
      <protection locked="0"/>
    </xf>
    <xf numFmtId="0" fontId="10" fillId="14" borderId="25" xfId="0" applyFont="1" applyFill="1" applyBorder="1" applyAlignment="1">
      <alignment horizontal="left"/>
    </xf>
    <xf numFmtId="0" fontId="10" fillId="14" borderId="25" xfId="0" applyFont="1" applyFill="1" applyBorder="1" applyAlignment="1">
      <alignment wrapText="1"/>
    </xf>
    <xf numFmtId="0" fontId="10" fillId="15" borderId="25" xfId="0" applyFont="1" applyFill="1" applyBorder="1" applyAlignment="1">
      <alignment wrapText="1"/>
    </xf>
    <xf numFmtId="0" fontId="15" fillId="0" borderId="0" xfId="0" applyFont="1" applyAlignment="1">
      <alignment wrapText="1"/>
    </xf>
    <xf numFmtId="0" fontId="15" fillId="22" borderId="25"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15" fillId="0" borderId="25" xfId="0" applyFont="1" applyFill="1" applyBorder="1" applyAlignment="1" applyProtection="1">
      <alignment horizontal="center" vertical="center" textRotation="90" wrapText="1"/>
      <protection locked="0"/>
    </xf>
    <xf numFmtId="0" fontId="6" fillId="0" borderId="25"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textRotation="90" wrapText="1"/>
    </xf>
    <xf numFmtId="0" fontId="15" fillId="0" borderId="25"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center" vertical="center" wrapText="1"/>
      <protection locked="0"/>
    </xf>
    <xf numFmtId="0" fontId="39" fillId="20" borderId="7" xfId="0" applyFont="1" applyFill="1" applyBorder="1" applyAlignment="1">
      <alignment horizontal="justify" vertical="top" wrapText="1"/>
    </xf>
    <xf numFmtId="0" fontId="39" fillId="21" borderId="42" xfId="0" applyFont="1" applyFill="1" applyBorder="1" applyAlignment="1">
      <alignment horizontal="justify" vertical="top" wrapText="1"/>
    </xf>
    <xf numFmtId="0" fontId="11" fillId="20" borderId="7" xfId="0" applyFont="1" applyFill="1" applyBorder="1" applyAlignment="1">
      <alignment horizontal="justify" vertical="top" wrapText="1"/>
    </xf>
    <xf numFmtId="0" fontId="11" fillId="21" borderId="42" xfId="0" applyFont="1" applyFill="1" applyBorder="1" applyAlignment="1">
      <alignment horizontal="justify" vertical="top" wrapText="1"/>
    </xf>
    <xf numFmtId="0" fontId="11" fillId="20" borderId="0" xfId="0" applyFont="1" applyFill="1" applyBorder="1" applyAlignment="1" applyProtection="1">
      <alignment horizontal="justify" vertical="top" wrapText="1"/>
      <protection locked="0"/>
    </xf>
    <xf numFmtId="0" fontId="11" fillId="21" borderId="43" xfId="0" applyFont="1" applyFill="1" applyBorder="1" applyAlignment="1" applyProtection="1">
      <alignment horizontal="justify" vertical="top" wrapText="1"/>
      <protection locked="0"/>
    </xf>
    <xf numFmtId="0" fontId="9" fillId="0" borderId="14" xfId="0" applyFont="1" applyFill="1" applyBorder="1" applyAlignment="1" applyProtection="1">
      <alignment horizontal="center" vertical="center"/>
      <protection locked="0"/>
    </xf>
    <xf numFmtId="15" fontId="9" fillId="0" borderId="24" xfId="0" applyNumberFormat="1" applyFont="1" applyFill="1" applyBorder="1" applyAlignment="1" applyProtection="1">
      <alignment horizontal="center" vertical="center"/>
      <protection locked="0"/>
    </xf>
    <xf numFmtId="0" fontId="10" fillId="0" borderId="51" xfId="0" applyFont="1" applyFill="1" applyBorder="1" applyAlignment="1">
      <alignment vertical="center" wrapText="1"/>
    </xf>
    <xf numFmtId="0" fontId="10" fillId="0" borderId="0" xfId="0" applyFont="1" applyFill="1" applyBorder="1" applyAlignment="1">
      <alignment vertical="center" wrapText="1"/>
    </xf>
    <xf numFmtId="0" fontId="10" fillId="23" borderId="0" xfId="0" applyFont="1" applyFill="1" applyBorder="1" applyAlignment="1">
      <alignment vertical="center" wrapText="1"/>
    </xf>
    <xf numFmtId="0" fontId="15" fillId="0" borderId="0" xfId="0" applyFont="1" applyAlignment="1">
      <alignment horizontal="center" vertical="center"/>
    </xf>
    <xf numFmtId="0" fontId="41" fillId="24" borderId="55" xfId="0" applyFont="1" applyFill="1" applyBorder="1" applyAlignment="1">
      <alignment horizontal="center" vertical="center" wrapText="1"/>
    </xf>
    <xf numFmtId="0" fontId="43" fillId="6" borderId="0" xfId="0" applyFont="1" applyFill="1" applyBorder="1" applyAlignment="1" applyProtection="1">
      <alignment horizontal="center" vertical="center"/>
    </xf>
    <xf numFmtId="0" fontId="42" fillId="0" borderId="0" xfId="0" applyFont="1" applyBorder="1" applyAlignment="1">
      <alignment horizontal="center"/>
    </xf>
    <xf numFmtId="0" fontId="42" fillId="0" borderId="0" xfId="0" applyFont="1" applyAlignment="1">
      <alignment horizontal="center"/>
    </xf>
    <xf numFmtId="0" fontId="43" fillId="0" borderId="0" xfId="0" applyFont="1" applyFill="1" applyBorder="1" applyAlignment="1" applyProtection="1">
      <alignment horizontal="center" vertical="center"/>
    </xf>
    <xf numFmtId="0" fontId="42" fillId="0" borderId="0" xfId="0" applyFont="1" applyFill="1" applyBorder="1" applyAlignment="1">
      <alignment horizontal="center"/>
    </xf>
    <xf numFmtId="0" fontId="42" fillId="0" borderId="0" xfId="0" applyFont="1" applyFill="1" applyAlignment="1">
      <alignment horizontal="center"/>
    </xf>
    <xf numFmtId="0" fontId="43" fillId="6" borderId="0"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2" fillId="0" borderId="0" xfId="0" applyFont="1" applyFill="1" applyAlignment="1" applyProtection="1">
      <alignment horizontal="center" vertical="center"/>
    </xf>
    <xf numFmtId="0" fontId="44" fillId="25" borderId="25" xfId="0" applyFont="1" applyFill="1" applyBorder="1" applyAlignment="1">
      <alignment vertical="center"/>
    </xf>
    <xf numFmtId="0" fontId="45" fillId="0" borderId="0" xfId="0" applyFont="1" applyBorder="1" applyAlignment="1">
      <alignment horizontal="center" wrapText="1"/>
    </xf>
    <xf numFmtId="0" fontId="45"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0" xfId="0" applyFont="1" applyBorder="1" applyAlignment="1">
      <alignment horizontal="center" vertical="center"/>
    </xf>
    <xf numFmtId="0" fontId="44" fillId="4" borderId="25" xfId="0" applyFont="1" applyFill="1" applyBorder="1" applyAlignment="1">
      <alignment horizontal="center" vertical="center" wrapText="1"/>
    </xf>
    <xf numFmtId="0" fontId="10" fillId="0" borderId="25" xfId="14" applyFont="1" applyFill="1" applyBorder="1" applyAlignment="1">
      <alignment horizontal="center" vertical="center" wrapText="1"/>
    </xf>
    <xf numFmtId="0" fontId="43" fillId="25" borderId="25" xfId="0" applyFont="1" applyFill="1" applyBorder="1" applyAlignment="1">
      <alignment horizontal="center" vertical="center" wrapText="1"/>
    </xf>
    <xf numFmtId="9" fontId="44" fillId="25" borderId="25" xfId="0" applyNumberFormat="1" applyFont="1" applyFill="1" applyBorder="1" applyAlignment="1">
      <alignment horizontal="center" vertical="center" wrapText="1"/>
    </xf>
    <xf numFmtId="0" fontId="44" fillId="25" borderId="25" xfId="0" applyFont="1" applyFill="1" applyBorder="1" applyAlignment="1">
      <alignment horizontal="center" vertical="center" wrapText="1"/>
    </xf>
    <xf numFmtId="0" fontId="44" fillId="26" borderId="25" xfId="0" applyFont="1" applyFill="1" applyBorder="1" applyAlignment="1">
      <alignment horizontal="center" vertical="center" wrapText="1"/>
    </xf>
    <xf numFmtId="9" fontId="44" fillId="26" borderId="25" xfId="0" applyNumberFormat="1" applyFont="1" applyFill="1" applyBorder="1" applyAlignment="1">
      <alignment horizontal="center" vertical="center" wrapText="1"/>
    </xf>
    <xf numFmtId="0" fontId="42" fillId="0" borderId="0" xfId="0" applyFont="1" applyAlignment="1">
      <alignment horizontal="center" vertical="center" wrapText="1"/>
    </xf>
    <xf numFmtId="0" fontId="42" fillId="0" borderId="25"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center" vertical="center" wrapText="1"/>
      <protection locked="0"/>
    </xf>
    <xf numFmtId="0" fontId="44" fillId="0" borderId="25" xfId="0" applyFont="1" applyFill="1" applyBorder="1" applyAlignment="1" applyProtection="1">
      <alignment horizontal="center" vertical="center" wrapText="1"/>
      <protection locked="0" hidden="1"/>
    </xf>
    <xf numFmtId="1" fontId="44" fillId="0" borderId="25" xfId="0" applyNumberFormat="1" applyFont="1" applyFill="1" applyBorder="1" applyAlignment="1" applyProtection="1">
      <alignment horizontal="center" vertical="center" wrapText="1"/>
      <protection hidden="1"/>
    </xf>
    <xf numFmtId="0" fontId="44" fillId="0" borderId="25" xfId="0" applyFont="1" applyFill="1" applyBorder="1" applyAlignment="1" applyProtection="1">
      <alignment horizontal="center" vertical="center" wrapText="1"/>
      <protection hidden="1"/>
    </xf>
    <xf numFmtId="0" fontId="42" fillId="0" borderId="25" xfId="0" applyFont="1" applyBorder="1" applyAlignment="1">
      <alignment vertical="center" wrapText="1"/>
    </xf>
    <xf numFmtId="0" fontId="42" fillId="0" borderId="0" xfId="0" applyFont="1" applyBorder="1" applyAlignment="1">
      <alignment wrapText="1"/>
    </xf>
    <xf numFmtId="0" fontId="42" fillId="0" borderId="25" xfId="0" applyFont="1" applyFill="1" applyBorder="1" applyAlignment="1" applyProtection="1">
      <alignment horizontal="left" vertical="top" wrapText="1"/>
      <protection locked="0"/>
    </xf>
    <xf numFmtId="0" fontId="42" fillId="0" borderId="0" xfId="0" quotePrefix="1" applyFont="1" applyBorder="1" applyAlignment="1">
      <alignment horizontal="center"/>
    </xf>
    <xf numFmtId="0" fontId="43" fillId="25" borderId="48" xfId="32" applyNumberFormat="1" applyFont="1" applyFill="1" applyBorder="1" applyAlignment="1" applyProtection="1">
      <alignment vertical="top"/>
      <protection locked="0"/>
    </xf>
    <xf numFmtId="0" fontId="44" fillId="27" borderId="48" xfId="0" applyFont="1" applyFill="1" applyBorder="1" applyAlignment="1">
      <alignment vertical="center" wrapText="1"/>
    </xf>
    <xf numFmtId="0" fontId="44" fillId="27" borderId="49" xfId="0" applyFont="1" applyFill="1" applyBorder="1" applyAlignment="1">
      <alignment vertical="center" wrapText="1"/>
    </xf>
    <xf numFmtId="166" fontId="44" fillId="6" borderId="60" xfId="0" applyNumberFormat="1" applyFont="1" applyFill="1" applyBorder="1" applyAlignment="1" applyProtection="1">
      <alignment vertical="center" wrapText="1"/>
      <protection hidden="1"/>
    </xf>
    <xf numFmtId="166" fontId="44" fillId="6" borderId="0" xfId="0" applyNumberFormat="1" applyFont="1" applyFill="1" applyBorder="1" applyAlignment="1" applyProtection="1">
      <alignment vertical="center" wrapText="1"/>
      <protection hidden="1"/>
    </xf>
    <xf numFmtId="0" fontId="43" fillId="25" borderId="0" xfId="32" applyNumberFormat="1" applyFont="1" applyFill="1" applyBorder="1" applyAlignment="1" applyProtection="1">
      <alignment vertical="top"/>
      <protection locked="0"/>
    </xf>
    <xf numFmtId="0" fontId="44" fillId="27" borderId="53" xfId="0" applyFont="1" applyFill="1" applyBorder="1" applyAlignment="1">
      <alignment vertical="center" wrapText="1"/>
    </xf>
    <xf numFmtId="0" fontId="44" fillId="27" borderId="54" xfId="0" applyFont="1" applyFill="1" applyBorder="1" applyAlignment="1">
      <alignment vertical="center" wrapText="1"/>
    </xf>
    <xf numFmtId="0" fontId="44" fillId="6" borderId="60" xfId="0" applyFont="1" applyFill="1" applyBorder="1" applyAlignment="1" applyProtection="1">
      <alignment vertical="center" wrapText="1"/>
      <protection hidden="1"/>
    </xf>
    <xf numFmtId="0" fontId="44" fillId="6" borderId="0" xfId="0" applyFont="1" applyFill="1" applyBorder="1" applyAlignment="1" applyProtection="1">
      <alignment vertical="center" wrapText="1"/>
      <protection hidden="1"/>
    </xf>
    <xf numFmtId="0" fontId="43" fillId="25" borderId="53" xfId="32" applyNumberFormat="1" applyFont="1" applyFill="1" applyBorder="1" applyAlignment="1" applyProtection="1">
      <alignment vertical="top"/>
      <protection locked="0"/>
    </xf>
    <xf numFmtId="0" fontId="42" fillId="0" borderId="60" xfId="0" applyFont="1" applyBorder="1" applyAlignment="1">
      <alignment horizontal="center" vertical="center"/>
    </xf>
    <xf numFmtId="0" fontId="44" fillId="27" borderId="48" xfId="0" applyFont="1" applyFill="1" applyBorder="1" applyAlignment="1" applyProtection="1">
      <alignment horizontal="left" vertical="top"/>
      <protection locked="0"/>
    </xf>
    <xf numFmtId="0" fontId="44" fillId="27" borderId="0" xfId="0" applyFont="1" applyFill="1" applyBorder="1" applyAlignment="1" applyProtection="1">
      <alignment horizontal="left" vertical="top"/>
      <protection locked="0"/>
    </xf>
    <xf numFmtId="0" fontId="44" fillId="27" borderId="53" xfId="0" applyFont="1" applyFill="1" applyBorder="1" applyAlignment="1" applyProtection="1">
      <alignment horizontal="left" vertical="top"/>
      <protection locked="0"/>
    </xf>
    <xf numFmtId="0" fontId="42" fillId="0" borderId="54" xfId="0" applyFont="1" applyBorder="1" applyAlignment="1">
      <alignment horizontal="center" vertical="center"/>
    </xf>
    <xf numFmtId="0" fontId="42" fillId="0" borderId="0" xfId="0" applyFont="1" applyBorder="1" applyAlignment="1">
      <alignment horizontal="center" wrapText="1"/>
    </xf>
    <xf numFmtId="0" fontId="42" fillId="28" borderId="25" xfId="0" applyFont="1" applyFill="1" applyBorder="1" applyAlignment="1" applyProtection="1">
      <alignment horizontal="left" vertical="center" wrapText="1"/>
      <protection locked="0"/>
    </xf>
    <xf numFmtId="0" fontId="15" fillId="0" borderId="25"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24" fillId="0" borderId="7" xfId="0" applyFont="1" applyFill="1" applyBorder="1" applyAlignment="1" applyProtection="1">
      <alignment horizontal="center" vertical="center" wrapText="1"/>
      <protection locked="0"/>
    </xf>
    <xf numFmtId="0" fontId="24" fillId="0" borderId="8" xfId="0" applyFont="1" applyFill="1" applyBorder="1" applyAlignment="1" applyProtection="1">
      <alignment horizontal="center" vertical="center" wrapText="1"/>
      <protection locked="0"/>
    </xf>
    <xf numFmtId="0" fontId="24" fillId="0" borderId="9" xfId="0" applyFont="1" applyFill="1" applyBorder="1" applyAlignment="1" applyProtection="1">
      <alignment horizontal="center" vertical="center" wrapText="1"/>
      <protection locked="0"/>
    </xf>
    <xf numFmtId="0" fontId="24" fillId="0" borderId="7" xfId="0" applyNumberFormat="1" applyFont="1" applyFill="1" applyBorder="1" applyAlignment="1" applyProtection="1">
      <alignment horizontal="center" vertical="center" wrapText="1"/>
      <protection locked="0"/>
    </xf>
    <xf numFmtId="0" fontId="24" fillId="0" borderId="8" xfId="0" applyNumberFormat="1" applyFont="1" applyFill="1" applyBorder="1" applyAlignment="1" applyProtection="1">
      <alignment horizontal="center" vertical="center" wrapText="1"/>
      <protection locked="0"/>
    </xf>
    <xf numFmtId="0" fontId="24" fillId="0" borderId="9" xfId="0" applyNumberFormat="1"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6" fillId="6" borderId="7" xfId="0" applyFont="1" applyFill="1" applyBorder="1" applyAlignment="1" applyProtection="1">
      <alignment horizontal="center" vertical="center" wrapText="1"/>
      <protection locked="0"/>
    </xf>
    <xf numFmtId="0" fontId="6" fillId="6" borderId="8" xfId="0" applyFont="1" applyFill="1" applyBorder="1" applyAlignment="1" applyProtection="1">
      <alignment horizontal="center" vertical="center" wrapText="1"/>
      <protection locked="0"/>
    </xf>
    <xf numFmtId="0" fontId="6" fillId="6" borderId="9"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justify" vertical="center" wrapText="1"/>
      <protection locked="0"/>
    </xf>
    <xf numFmtId="0" fontId="13" fillId="0" borderId="8" xfId="0" applyFont="1" applyFill="1" applyBorder="1" applyAlignment="1" applyProtection="1">
      <alignment horizontal="justify" vertical="center" wrapText="1"/>
      <protection locked="0"/>
    </xf>
    <xf numFmtId="0" fontId="13" fillId="0" borderId="9" xfId="0" applyFont="1" applyFill="1" applyBorder="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0" fontId="6" fillId="0" borderId="8" xfId="0" applyFont="1" applyBorder="1" applyAlignment="1" applyProtection="1">
      <alignment horizontal="justify" vertical="center" wrapText="1"/>
      <protection locked="0"/>
    </xf>
    <xf numFmtId="0" fontId="6" fillId="0" borderId="9" xfId="0" applyFont="1" applyBorder="1" applyAlignment="1" applyProtection="1">
      <alignment horizontal="justify" vertical="center" wrapText="1"/>
      <protection locked="0"/>
    </xf>
    <xf numFmtId="0" fontId="6" fillId="6" borderId="26" xfId="0" applyFont="1" applyFill="1" applyBorder="1" applyAlignment="1" applyProtection="1">
      <alignment horizontal="left" vertical="center" wrapText="1" inden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15" fillId="0" borderId="25" xfId="0" applyFont="1" applyBorder="1" applyAlignment="1" applyProtection="1">
      <alignment horizontal="justify" vertical="center" wrapText="1"/>
      <protection locked="0"/>
    </xf>
    <xf numFmtId="0" fontId="6" fillId="0" borderId="25" xfId="0" applyFont="1" applyBorder="1" applyAlignment="1" applyProtection="1">
      <alignment horizontal="left" vertical="center" wrapText="1"/>
      <protection locked="0"/>
    </xf>
    <xf numFmtId="0" fontId="10" fillId="0" borderId="7" xfId="0" applyFont="1" applyFill="1" applyBorder="1" applyAlignment="1" applyProtection="1">
      <alignment horizontal="justify" vertical="center" wrapText="1"/>
      <protection locked="0"/>
    </xf>
    <xf numFmtId="0" fontId="10" fillId="0" borderId="8" xfId="0" applyFont="1" applyFill="1" applyBorder="1" applyAlignment="1" applyProtection="1">
      <alignment horizontal="justify" vertical="center" wrapText="1"/>
      <protection locked="0"/>
    </xf>
    <xf numFmtId="0" fontId="10" fillId="0" borderId="9" xfId="0" applyFont="1" applyFill="1" applyBorder="1" applyAlignment="1" applyProtection="1">
      <alignment horizontal="justify" vertical="center" wrapText="1"/>
      <protection locked="0"/>
    </xf>
    <xf numFmtId="0" fontId="6" fillId="0" borderId="25" xfId="0" applyFont="1" applyBorder="1" applyAlignment="1" applyProtection="1">
      <alignment horizontal="justify" vertical="center" wrapText="1"/>
      <protection locked="0"/>
    </xf>
    <xf numFmtId="0" fontId="16" fillId="16" borderId="6" xfId="0" applyFont="1" applyFill="1" applyBorder="1" applyAlignment="1">
      <alignment horizontal="center" vertical="center" wrapText="1"/>
    </xf>
    <xf numFmtId="0" fontId="16" fillId="16" borderId="24" xfId="0" applyFont="1" applyFill="1" applyBorder="1" applyAlignment="1">
      <alignment horizontal="center" vertical="center" wrapText="1"/>
    </xf>
    <xf numFmtId="0" fontId="13" fillId="5" borderId="7"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13" fillId="5" borderId="9" xfId="0" applyFont="1" applyFill="1" applyBorder="1" applyAlignment="1" applyProtection="1">
      <alignment horizontal="center" vertical="center" wrapText="1"/>
    </xf>
    <xf numFmtId="0" fontId="10" fillId="6" borderId="0" xfId="0" applyFont="1" applyFill="1" applyBorder="1" applyAlignment="1">
      <alignment horizontal="center"/>
    </xf>
    <xf numFmtId="0" fontId="13" fillId="9" borderId="7" xfId="0" applyFont="1" applyFill="1" applyBorder="1" applyAlignment="1" applyProtection="1">
      <alignment horizontal="center" vertical="center" wrapText="1"/>
    </xf>
    <xf numFmtId="0" fontId="13" fillId="9" borderId="8" xfId="0" applyFont="1" applyFill="1" applyBorder="1" applyAlignment="1" applyProtection="1">
      <alignment horizontal="center" vertical="center" wrapText="1"/>
    </xf>
    <xf numFmtId="0" fontId="13" fillId="9" borderId="9" xfId="0" applyFont="1" applyFill="1" applyBorder="1" applyAlignment="1" applyProtection="1">
      <alignment horizontal="center" vertical="center" wrapText="1"/>
    </xf>
    <xf numFmtId="0" fontId="13" fillId="10" borderId="7" xfId="0" applyFont="1" applyFill="1" applyBorder="1" applyAlignment="1" applyProtection="1">
      <alignment horizontal="center" vertical="center" wrapText="1"/>
    </xf>
    <xf numFmtId="0" fontId="13" fillId="10" borderId="8" xfId="0" applyFont="1" applyFill="1" applyBorder="1" applyAlignment="1" applyProtection="1">
      <alignment horizontal="center" vertical="center" wrapText="1"/>
    </xf>
    <xf numFmtId="0" fontId="13" fillId="10" borderId="9" xfId="0" applyFont="1" applyFill="1" applyBorder="1" applyAlignment="1" applyProtection="1">
      <alignment horizontal="center" vertical="center" wrapText="1"/>
    </xf>
    <xf numFmtId="0" fontId="13" fillId="11" borderId="7"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3" fillId="12" borderId="7" xfId="0" applyFont="1" applyFill="1" applyBorder="1" applyAlignment="1" applyProtection="1">
      <alignment horizontal="center" vertical="center" wrapText="1"/>
    </xf>
    <xf numFmtId="0" fontId="13" fillId="12" borderId="8" xfId="0" applyFont="1" applyFill="1" applyBorder="1" applyAlignment="1" applyProtection="1">
      <alignment horizontal="center" vertical="center" wrapText="1"/>
    </xf>
    <xf numFmtId="0" fontId="10" fillId="11" borderId="25" xfId="0" applyFont="1" applyFill="1" applyBorder="1" applyAlignment="1">
      <alignment horizontal="center"/>
    </xf>
    <xf numFmtId="0" fontId="13" fillId="4" borderId="7" xfId="0" applyFont="1" applyFill="1" applyBorder="1" applyAlignment="1" applyProtection="1">
      <alignment horizontal="center" vertical="center" wrapText="1"/>
    </xf>
    <xf numFmtId="0" fontId="13" fillId="4" borderId="9" xfId="0" applyFont="1" applyFill="1" applyBorder="1" applyAlignment="1" applyProtection="1">
      <alignment horizontal="center" vertical="center" wrapText="1"/>
    </xf>
    <xf numFmtId="0" fontId="13" fillId="4" borderId="8" xfId="0" applyFont="1" applyFill="1" applyBorder="1" applyAlignment="1" applyProtection="1">
      <alignment horizontal="center" vertical="center" wrapText="1"/>
    </xf>
    <xf numFmtId="0" fontId="13" fillId="4" borderId="25" xfId="0" applyFont="1" applyFill="1" applyBorder="1" applyAlignment="1" applyProtection="1">
      <alignment horizontal="center" vertical="center" wrapText="1"/>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0" fillId="4" borderId="7" xfId="0" applyFont="1" applyFill="1" applyBorder="1" applyAlignment="1">
      <alignment horizontal="center" vertical="center"/>
    </xf>
    <xf numFmtId="0" fontId="10" fillId="4" borderId="9" xfId="0" applyFont="1" applyFill="1" applyBorder="1" applyAlignment="1">
      <alignment horizontal="center"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15" fontId="11" fillId="6" borderId="25" xfId="0" applyNumberFormat="1" applyFont="1" applyFill="1" applyBorder="1" applyAlignment="1">
      <alignment horizontal="center" vertical="center"/>
    </xf>
    <xf numFmtId="0" fontId="11" fillId="6" borderId="25"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0" borderId="3"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11" fillId="6" borderId="7" xfId="0" applyFont="1" applyFill="1" applyBorder="1" applyAlignment="1">
      <alignment horizontal="center" vertical="center"/>
    </xf>
    <xf numFmtId="0" fontId="11" fillId="6" borderId="9"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6"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6" fillId="6" borderId="0" xfId="0" applyFont="1" applyFill="1" applyAlignment="1" applyProtection="1">
      <alignment horizontal="center"/>
      <protection locked="0"/>
    </xf>
    <xf numFmtId="0" fontId="6" fillId="6" borderId="0" xfId="0" applyFont="1" applyFill="1" applyAlignment="1" applyProtection="1">
      <alignment horizontal="center" vertical="center"/>
      <protection locked="0"/>
    </xf>
    <xf numFmtId="0" fontId="6" fillId="6" borderId="7" xfId="0" applyFont="1" applyFill="1" applyBorder="1" applyAlignment="1">
      <alignment horizontal="left" vertical="center" wrapText="1"/>
    </xf>
    <xf numFmtId="0" fontId="6" fillId="6" borderId="8" xfId="0" applyFont="1" applyFill="1" applyBorder="1" applyAlignment="1">
      <alignment horizontal="left" vertical="center" wrapText="1"/>
    </xf>
    <xf numFmtId="0" fontId="6" fillId="6" borderId="9" xfId="0" applyFont="1" applyFill="1" applyBorder="1" applyAlignment="1">
      <alignment horizontal="left" vertical="center" wrapText="1"/>
    </xf>
    <xf numFmtId="0" fontId="13" fillId="6" borderId="7"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6" fillId="6" borderId="7" xfId="0" applyFont="1" applyFill="1" applyBorder="1" applyAlignment="1" applyProtection="1">
      <alignment horizontal="left" vertical="center" wrapText="1"/>
      <protection locked="0"/>
    </xf>
    <xf numFmtId="0" fontId="6" fillId="6" borderId="8" xfId="0" applyFont="1" applyFill="1" applyBorder="1" applyAlignment="1" applyProtection="1">
      <alignment horizontal="left" vertical="center" wrapText="1"/>
      <protection locked="0"/>
    </xf>
    <xf numFmtId="0" fontId="6" fillId="6" borderId="9" xfId="0" applyFont="1" applyFill="1" applyBorder="1" applyAlignment="1" applyProtection="1">
      <alignment horizontal="left" vertical="center" wrapText="1"/>
      <protection locked="0"/>
    </xf>
    <xf numFmtId="0" fontId="6" fillId="6" borderId="25" xfId="0" applyFont="1" applyFill="1" applyBorder="1" applyAlignment="1">
      <alignment horizontal="left" vertical="center" wrapText="1"/>
    </xf>
    <xf numFmtId="0" fontId="15" fillId="6" borderId="25" xfId="0" applyFont="1" applyFill="1" applyBorder="1" applyAlignment="1" applyProtection="1">
      <alignment vertical="center" wrapText="1"/>
      <protection locked="0"/>
    </xf>
    <xf numFmtId="0" fontId="6" fillId="6" borderId="25" xfId="0" applyFont="1" applyFill="1" applyBorder="1" applyAlignment="1" applyProtection="1">
      <alignment horizontal="center" vertical="center" wrapText="1"/>
    </xf>
    <xf numFmtId="0" fontId="15" fillId="6" borderId="25" xfId="0" applyFont="1" applyFill="1" applyBorder="1" applyAlignment="1" applyProtection="1">
      <alignment horizontal="center" vertical="center" wrapText="1"/>
      <protection locked="0"/>
    </xf>
    <xf numFmtId="0" fontId="6" fillId="6" borderId="25" xfId="0" applyFont="1" applyFill="1" applyBorder="1" applyAlignment="1" applyProtection="1">
      <alignment horizontal="left" vertical="center" wrapText="1"/>
      <protection locked="0"/>
    </xf>
    <xf numFmtId="0" fontId="6" fillId="6" borderId="25" xfId="0" applyFont="1" applyFill="1" applyBorder="1" applyAlignment="1" applyProtection="1">
      <alignment vertical="center" wrapText="1"/>
      <protection locked="0"/>
    </xf>
    <xf numFmtId="0" fontId="13" fillId="11" borderId="9" xfId="0" applyFont="1" applyFill="1" applyBorder="1" applyAlignment="1" applyProtection="1">
      <alignment horizontal="center" vertical="center" wrapText="1"/>
    </xf>
    <xf numFmtId="0" fontId="13" fillId="14" borderId="25" xfId="0" applyFont="1" applyFill="1" applyBorder="1" applyAlignment="1" applyProtection="1">
      <alignment horizontal="center" vertical="center" wrapText="1"/>
    </xf>
    <xf numFmtId="0" fontId="15" fillId="6" borderId="32" xfId="0" applyFont="1" applyFill="1" applyBorder="1" applyAlignment="1" applyProtection="1">
      <alignment horizontal="center" vertical="center" wrapText="1"/>
    </xf>
    <xf numFmtId="0" fontId="15" fillId="6" borderId="26" xfId="0" applyFont="1" applyFill="1" applyBorder="1" applyAlignment="1" applyProtection="1">
      <alignment horizontal="center" vertical="center" wrapText="1"/>
    </xf>
    <xf numFmtId="0" fontId="15" fillId="6" borderId="33" xfId="0" applyFont="1" applyFill="1" applyBorder="1" applyAlignment="1" applyProtection="1">
      <alignment horizontal="center" vertical="center" wrapText="1"/>
    </xf>
    <xf numFmtId="0" fontId="10" fillId="6" borderId="28" xfId="0" applyFont="1" applyFill="1" applyBorder="1" applyAlignment="1" applyProtection="1">
      <alignment horizontal="center" vertical="center" wrapText="1"/>
    </xf>
    <xf numFmtId="0" fontId="10" fillId="6" borderId="29" xfId="0" applyFont="1" applyFill="1" applyBorder="1" applyAlignment="1" applyProtection="1">
      <alignment horizontal="center" vertical="center" wrapText="1"/>
    </xf>
    <xf numFmtId="0" fontId="10" fillId="6" borderId="30" xfId="0" applyFont="1" applyFill="1" applyBorder="1" applyAlignment="1" applyProtection="1">
      <alignment horizontal="center" vertical="center" wrapText="1"/>
    </xf>
    <xf numFmtId="0" fontId="10" fillId="6" borderId="31"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27" xfId="0" applyFont="1" applyFill="1" applyBorder="1" applyAlignment="1" applyProtection="1">
      <alignment horizontal="center" vertical="center" wrapText="1"/>
    </xf>
    <xf numFmtId="0" fontId="10" fillId="6" borderId="32" xfId="0" applyFont="1" applyFill="1" applyBorder="1" applyAlignment="1" applyProtection="1">
      <alignment horizontal="center" vertical="center" wrapText="1"/>
    </xf>
    <xf numFmtId="0" fontId="10" fillId="6" borderId="26" xfId="0" applyFont="1" applyFill="1" applyBorder="1" applyAlignment="1" applyProtection="1">
      <alignment horizontal="center" vertical="center" wrapText="1"/>
    </xf>
    <xf numFmtId="0" fontId="10" fillId="6" borderId="33" xfId="0" applyFont="1" applyFill="1" applyBorder="1" applyAlignment="1" applyProtection="1">
      <alignment horizontal="center" vertical="center" wrapText="1"/>
    </xf>
    <xf numFmtId="165" fontId="10" fillId="19" borderId="25" xfId="0" applyNumberFormat="1" applyFont="1" applyFill="1" applyBorder="1" applyAlignment="1" applyProtection="1">
      <alignment horizontal="center" vertical="center"/>
      <protection locked="0"/>
    </xf>
    <xf numFmtId="0" fontId="15" fillId="6" borderId="7" xfId="0" applyFont="1" applyFill="1" applyBorder="1" applyAlignment="1" applyProtection="1">
      <alignment horizontal="center" vertical="center" wrapText="1"/>
      <protection locked="0"/>
    </xf>
    <xf numFmtId="0" fontId="15" fillId="6" borderId="8" xfId="0" applyFont="1" applyFill="1" applyBorder="1" applyAlignment="1" applyProtection="1">
      <alignment horizontal="center" vertical="center" wrapText="1"/>
      <protection locked="0"/>
    </xf>
    <xf numFmtId="0" fontId="15" fillId="6" borderId="9"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5" fillId="0" borderId="7"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16" fillId="16" borderId="34" xfId="0" applyFont="1" applyFill="1" applyBorder="1" applyAlignment="1">
      <alignment horizontal="center" vertical="center" wrapText="1"/>
    </xf>
    <xf numFmtId="0" fontId="16" fillId="16" borderId="36" xfId="0" applyFont="1" applyFill="1" applyBorder="1" applyAlignment="1">
      <alignment horizontal="center" vertical="center" wrapText="1"/>
    </xf>
    <xf numFmtId="0" fontId="16" fillId="16" borderId="35" xfId="0" applyFont="1" applyFill="1" applyBorder="1" applyAlignment="1">
      <alignment horizontal="center" vertical="center" wrapText="1"/>
    </xf>
    <xf numFmtId="0" fontId="16" fillId="16" borderId="37" xfId="0" applyFont="1" applyFill="1" applyBorder="1" applyAlignment="1">
      <alignment horizontal="center" vertical="center" wrapText="1"/>
    </xf>
    <xf numFmtId="0" fontId="16" fillId="16" borderId="14" xfId="0" applyFont="1" applyFill="1" applyBorder="1" applyAlignment="1">
      <alignment horizontal="center" vertical="center" wrapText="1"/>
    </xf>
    <xf numFmtId="0" fontId="16" fillId="16" borderId="38" xfId="0" applyFont="1" applyFill="1" applyBorder="1" applyAlignment="1">
      <alignment horizontal="center" vertical="center" wrapText="1"/>
    </xf>
    <xf numFmtId="15" fontId="11" fillId="0" borderId="25" xfId="0" applyNumberFormat="1" applyFont="1" applyBorder="1" applyAlignment="1">
      <alignment horizontal="center" vertical="center"/>
    </xf>
    <xf numFmtId="0" fontId="11" fillId="0" borderId="25" xfId="0" applyFont="1" applyBorder="1" applyAlignment="1">
      <alignment horizontal="center" vertical="center"/>
    </xf>
    <xf numFmtId="0" fontId="15" fillId="0" borderId="6" xfId="0" applyFont="1" applyFill="1" applyBorder="1" applyAlignment="1" applyProtection="1">
      <alignment horizontal="center" vertical="center" wrapText="1"/>
      <protection locked="0"/>
    </xf>
    <xf numFmtId="0" fontId="15" fillId="0" borderId="24" xfId="0" applyFont="1" applyFill="1" applyBorder="1" applyAlignment="1" applyProtection="1">
      <alignment horizontal="center" vertical="center" wrapText="1"/>
      <protection locked="0"/>
    </xf>
    <xf numFmtId="0" fontId="11" fillId="20" borderId="42" xfId="0" applyFont="1" applyFill="1" applyBorder="1" applyAlignment="1">
      <alignment horizontal="justify" vertical="top" wrapText="1"/>
    </xf>
    <xf numFmtId="0" fontId="37" fillId="20" borderId="43" xfId="0" applyFont="1" applyFill="1" applyBorder="1" applyAlignment="1">
      <alignment horizontal="justify" vertical="top" wrapText="1"/>
    </xf>
    <xf numFmtId="0" fontId="11" fillId="21" borderId="42" xfId="0" applyFont="1" applyFill="1" applyBorder="1" applyAlignment="1">
      <alignment horizontal="justify" vertical="top" wrapText="1"/>
    </xf>
    <xf numFmtId="0" fontId="37" fillId="21" borderId="43" xfId="0" applyFont="1" applyFill="1" applyBorder="1" applyAlignment="1">
      <alignment horizontal="justify" vertical="top" wrapText="1"/>
    </xf>
    <xf numFmtId="0" fontId="13" fillId="0" borderId="25" xfId="0" applyFont="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37" fillId="20" borderId="42" xfId="0" applyFont="1" applyFill="1" applyBorder="1" applyAlignment="1">
      <alignment horizontal="justify" vertical="top" wrapText="1"/>
    </xf>
    <xf numFmtId="0" fontId="37" fillId="21" borderId="42" xfId="0" applyFont="1" applyFill="1" applyBorder="1" applyAlignment="1">
      <alignment horizontal="justify" vertical="top" wrapText="1"/>
    </xf>
    <xf numFmtId="0" fontId="11" fillId="21" borderId="43" xfId="0" applyFont="1" applyFill="1" applyBorder="1" applyAlignment="1">
      <alignment horizontal="justify" vertical="top" wrapText="1"/>
    </xf>
    <xf numFmtId="0" fontId="6" fillId="0" borderId="25"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9" fontId="15" fillId="0" borderId="6" xfId="0" applyNumberFormat="1" applyFont="1" applyFill="1" applyBorder="1" applyAlignment="1" applyProtection="1">
      <alignment horizontal="center" vertical="center" wrapText="1"/>
      <protection locked="0"/>
    </xf>
    <xf numFmtId="9" fontId="15" fillId="0" borderId="14" xfId="0" applyNumberFormat="1" applyFont="1" applyFill="1" applyBorder="1" applyAlignment="1" applyProtection="1">
      <alignment horizontal="center" vertical="center" wrapText="1"/>
      <protection locked="0"/>
    </xf>
    <xf numFmtId="9" fontId="15" fillId="0" borderId="24" xfId="0" applyNumberFormat="1" applyFont="1" applyFill="1" applyBorder="1" applyAlignment="1" applyProtection="1">
      <alignment horizontal="center" vertical="center" wrapText="1"/>
      <protection locked="0"/>
    </xf>
    <xf numFmtId="0" fontId="10" fillId="14" borderId="7" xfId="0" applyFont="1" applyFill="1" applyBorder="1" applyAlignment="1">
      <alignment horizontal="center"/>
    </xf>
    <xf numFmtId="0" fontId="10" fillId="14" borderId="8" xfId="0" applyFont="1" applyFill="1" applyBorder="1" applyAlignment="1">
      <alignment horizontal="center"/>
    </xf>
    <xf numFmtId="0" fontId="10" fillId="14" borderId="9" xfId="0" applyFont="1" applyFill="1" applyBorder="1" applyAlignment="1">
      <alignment horizontal="center"/>
    </xf>
    <xf numFmtId="0" fontId="10" fillId="11" borderId="25" xfId="0" applyFont="1" applyFill="1" applyBorder="1" applyAlignment="1">
      <alignment horizontal="center" wrapText="1"/>
    </xf>
    <xf numFmtId="0" fontId="11" fillId="6" borderId="25"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justify" vertical="center" wrapText="1"/>
      <protection locked="0"/>
    </xf>
    <xf numFmtId="0" fontId="15" fillId="0" borderId="8" xfId="0" applyFont="1" applyFill="1" applyBorder="1" applyAlignment="1" applyProtection="1">
      <alignment horizontal="justify" vertical="center" wrapText="1"/>
      <protection locked="0"/>
    </xf>
    <xf numFmtId="0" fontId="15" fillId="0" borderId="9" xfId="0" applyFont="1" applyFill="1" applyBorder="1" applyAlignment="1" applyProtection="1">
      <alignment horizontal="justify" vertical="center" wrapText="1"/>
      <protection locked="0"/>
    </xf>
    <xf numFmtId="0" fontId="15" fillId="0" borderId="7"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1" fillId="21" borderId="44" xfId="0" applyFont="1" applyFill="1" applyBorder="1" applyAlignment="1">
      <alignment horizontal="justify" vertical="top" wrapText="1"/>
    </xf>
    <xf numFmtId="0" fontId="11" fillId="21" borderId="45" xfId="0" applyFont="1" applyFill="1" applyBorder="1" applyAlignment="1">
      <alignment horizontal="justify" vertical="top" wrapText="1"/>
    </xf>
    <xf numFmtId="0" fontId="11" fillId="21" borderId="46" xfId="0" applyFont="1" applyFill="1" applyBorder="1" applyAlignment="1">
      <alignment horizontal="justify" vertical="top" wrapText="1"/>
    </xf>
    <xf numFmtId="15" fontId="11" fillId="0" borderId="25" xfId="0" applyNumberFormat="1" applyFont="1" applyBorder="1" applyAlignment="1">
      <alignment horizontal="center" vertical="center" wrapText="1"/>
    </xf>
    <xf numFmtId="0" fontId="11" fillId="0" borderId="25" xfId="0" applyFont="1" applyBorder="1" applyAlignment="1">
      <alignment horizontal="center" vertical="center" wrapText="1"/>
    </xf>
    <xf numFmtId="0" fontId="11" fillId="0" borderId="25"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5" fillId="6" borderId="25" xfId="0" applyFont="1" applyFill="1" applyBorder="1" applyAlignment="1" applyProtection="1">
      <alignment horizontal="left" vertical="top" wrapText="1"/>
      <protection locked="0"/>
    </xf>
    <xf numFmtId="0" fontId="15" fillId="6" borderId="25" xfId="0" applyFont="1" applyFill="1" applyBorder="1" applyAlignment="1" applyProtection="1">
      <alignment horizontal="left" vertical="center" wrapText="1"/>
      <protection locked="0"/>
    </xf>
    <xf numFmtId="0" fontId="42" fillId="24" borderId="47" xfId="0" applyFont="1" applyFill="1" applyBorder="1" applyAlignment="1">
      <alignment horizontal="center" vertical="center" wrapText="1"/>
    </xf>
    <xf numFmtId="0" fontId="42" fillId="24" borderId="48" xfId="0" applyFont="1" applyFill="1" applyBorder="1" applyAlignment="1">
      <alignment horizontal="center" vertical="center" wrapText="1"/>
    </xf>
    <xf numFmtId="0" fontId="42" fillId="24" borderId="49" xfId="0" applyFont="1" applyFill="1" applyBorder="1" applyAlignment="1">
      <alignment horizontal="center" vertical="center" wrapText="1"/>
    </xf>
    <xf numFmtId="0" fontId="42" fillId="24" borderId="51" xfId="0" applyFont="1" applyFill="1" applyBorder="1" applyAlignment="1">
      <alignment horizontal="center" vertical="center" wrapText="1"/>
    </xf>
    <xf numFmtId="0" fontId="42" fillId="24" borderId="0" xfId="0" applyFont="1" applyFill="1" applyBorder="1" applyAlignment="1">
      <alignment horizontal="center" vertical="center" wrapText="1"/>
    </xf>
    <xf numFmtId="0" fontId="42" fillId="24" borderId="60" xfId="0" applyFont="1" applyFill="1" applyBorder="1" applyAlignment="1">
      <alignment horizontal="center" vertical="center" wrapText="1"/>
    </xf>
    <xf numFmtId="0" fontId="42" fillId="24" borderId="52" xfId="0" applyFont="1" applyFill="1" applyBorder="1" applyAlignment="1">
      <alignment horizontal="center" vertical="center" wrapText="1"/>
    </xf>
    <xf numFmtId="0" fontId="42" fillId="24" borderId="53" xfId="0" applyFont="1" applyFill="1" applyBorder="1" applyAlignment="1">
      <alignment horizontal="center" vertical="center" wrapText="1"/>
    </xf>
    <xf numFmtId="0" fontId="42" fillId="24" borderId="54" xfId="0" applyFont="1" applyFill="1" applyBorder="1" applyAlignment="1">
      <alignment horizontal="center" vertical="center" wrapText="1"/>
    </xf>
    <xf numFmtId="0" fontId="41" fillId="24" borderId="57" xfId="0" applyFont="1" applyFill="1" applyBorder="1" applyAlignment="1">
      <alignment horizontal="center" vertical="center" wrapText="1"/>
    </xf>
    <xf numFmtId="0" fontId="41" fillId="24" borderId="58" xfId="0" applyFont="1" applyFill="1" applyBorder="1" applyAlignment="1">
      <alignment horizontal="center" vertical="center" wrapText="1"/>
    </xf>
    <xf numFmtId="0" fontId="41" fillId="24" borderId="59" xfId="0" applyFont="1" applyFill="1" applyBorder="1" applyAlignment="1">
      <alignment horizontal="center" vertical="center" wrapText="1"/>
    </xf>
    <xf numFmtId="0" fontId="41" fillId="24" borderId="55" xfId="0" applyFont="1" applyFill="1" applyBorder="1" applyAlignment="1">
      <alignment horizontal="center" vertical="center" wrapText="1"/>
    </xf>
    <xf numFmtId="0" fontId="41" fillId="24" borderId="56" xfId="0" applyFont="1" applyFill="1" applyBorder="1" applyAlignment="1">
      <alignment horizontal="center" vertical="center" wrapText="1"/>
    </xf>
    <xf numFmtId="0" fontId="10" fillId="23" borderId="47" xfId="0" applyFont="1" applyFill="1" applyBorder="1" applyAlignment="1">
      <alignment horizontal="center" vertical="center" wrapText="1"/>
    </xf>
    <xf numFmtId="0" fontId="10" fillId="23" borderId="48" xfId="0" applyFont="1" applyFill="1" applyBorder="1" applyAlignment="1">
      <alignment horizontal="center" vertical="center" wrapText="1"/>
    </xf>
    <xf numFmtId="0" fontId="10" fillId="23" borderId="49" xfId="0" applyFont="1" applyFill="1" applyBorder="1" applyAlignment="1">
      <alignment horizontal="center" vertical="center" wrapText="1"/>
    </xf>
    <xf numFmtId="0" fontId="10" fillId="23" borderId="52" xfId="0" applyFont="1" applyFill="1" applyBorder="1" applyAlignment="1">
      <alignment horizontal="center" vertical="center" wrapText="1"/>
    </xf>
    <xf numFmtId="0" fontId="10" fillId="23" borderId="53" xfId="0" applyFont="1" applyFill="1" applyBorder="1" applyAlignment="1">
      <alignment horizontal="center" vertical="center" wrapText="1"/>
    </xf>
    <xf numFmtId="0" fontId="10" fillId="23" borderId="54" xfId="0" applyFont="1" applyFill="1" applyBorder="1" applyAlignment="1">
      <alignment horizontal="center" vertical="center" wrapText="1"/>
    </xf>
    <xf numFmtId="0" fontId="10" fillId="23" borderId="50" xfId="0" applyFont="1" applyFill="1" applyBorder="1" applyAlignment="1">
      <alignment horizontal="center" vertical="center" wrapText="1"/>
    </xf>
    <xf numFmtId="0" fontId="10" fillId="23" borderId="46" xfId="0" applyFont="1" applyFill="1" applyBorder="1" applyAlignment="1">
      <alignment horizontal="center" vertical="center" wrapText="1"/>
    </xf>
    <xf numFmtId="0" fontId="11" fillId="0" borderId="25" xfId="0" applyFont="1" applyFill="1" applyBorder="1" applyAlignment="1">
      <alignment horizontal="center" vertical="center"/>
    </xf>
    <xf numFmtId="0" fontId="44" fillId="27" borderId="57" xfId="0" applyFont="1" applyFill="1" applyBorder="1" applyAlignment="1" applyProtection="1">
      <alignment horizontal="left" vertical="top"/>
    </xf>
    <xf numFmtId="0" fontId="44" fillId="27" borderId="58" xfId="0" applyFont="1" applyFill="1" applyBorder="1" applyAlignment="1" applyProtection="1">
      <alignment horizontal="left" vertical="top"/>
    </xf>
    <xf numFmtId="0" fontId="44" fillId="27" borderId="59" xfId="0" applyFont="1" applyFill="1" applyBorder="1" applyAlignment="1" applyProtection="1">
      <alignment horizontal="left" vertical="top"/>
    </xf>
    <xf numFmtId="0" fontId="48" fillId="0" borderId="47" xfId="0" applyFont="1" applyBorder="1" applyAlignment="1">
      <alignment horizontal="left" vertical="center"/>
    </xf>
    <xf numFmtId="0" fontId="48" fillId="0" borderId="48" xfId="0" applyFont="1" applyBorder="1" applyAlignment="1">
      <alignment horizontal="left" vertical="center"/>
    </xf>
    <xf numFmtId="0" fontId="48" fillId="0" borderId="51" xfId="0" applyFont="1" applyBorder="1" applyAlignment="1">
      <alignment horizontal="left" vertical="center"/>
    </xf>
    <xf numFmtId="0" fontId="48" fillId="0" borderId="0" xfId="0" applyFont="1" applyBorder="1" applyAlignment="1">
      <alignment horizontal="left" vertical="center"/>
    </xf>
    <xf numFmtId="0" fontId="48" fillId="0" borderId="52" xfId="0" applyFont="1" applyBorder="1" applyAlignment="1">
      <alignment horizontal="left" vertical="center"/>
    </xf>
    <xf numFmtId="0" fontId="48" fillId="0" borderId="53" xfId="0" applyFont="1" applyBorder="1" applyAlignment="1">
      <alignment horizontal="left" vertical="center"/>
    </xf>
    <xf numFmtId="0" fontId="44" fillId="27" borderId="47" xfId="0" applyFont="1" applyFill="1" applyBorder="1" applyAlignment="1" applyProtection="1">
      <alignment horizontal="center" vertical="top"/>
      <protection locked="0"/>
    </xf>
    <xf numFmtId="0" fontId="44" fillId="27" borderId="48" xfId="0" applyFont="1" applyFill="1" applyBorder="1" applyAlignment="1" applyProtection="1">
      <alignment horizontal="center" vertical="top"/>
      <protection locked="0"/>
    </xf>
    <xf numFmtId="0" fontId="44" fillId="27" borderId="49" xfId="0" applyFont="1" applyFill="1" applyBorder="1" applyAlignment="1" applyProtection="1">
      <alignment horizontal="center" vertical="top"/>
      <protection locked="0"/>
    </xf>
    <xf numFmtId="0" fontId="44" fillId="27" borderId="51" xfId="0" applyFont="1" applyFill="1" applyBorder="1" applyAlignment="1" applyProtection="1">
      <alignment horizontal="center" vertical="top"/>
      <protection locked="0"/>
    </xf>
    <xf numFmtId="0" fontId="44" fillId="27" borderId="0" xfId="0" applyFont="1" applyFill="1" applyBorder="1" applyAlignment="1" applyProtection="1">
      <alignment horizontal="center" vertical="top"/>
      <protection locked="0"/>
    </xf>
    <xf numFmtId="0" fontId="44" fillId="27" borderId="60" xfId="0" applyFont="1" applyFill="1" applyBorder="1" applyAlignment="1" applyProtection="1">
      <alignment horizontal="center" vertical="top"/>
      <protection locked="0"/>
    </xf>
    <xf numFmtId="0" fontId="44" fillId="27" borderId="52" xfId="0" applyFont="1" applyFill="1" applyBorder="1" applyAlignment="1" applyProtection="1">
      <alignment horizontal="center" vertical="top"/>
      <protection locked="0"/>
    </xf>
    <xf numFmtId="0" fontId="44" fillId="27" borderId="53" xfId="0" applyFont="1" applyFill="1" applyBorder="1" applyAlignment="1" applyProtection="1">
      <alignment horizontal="center" vertical="top"/>
      <protection locked="0"/>
    </xf>
    <xf numFmtId="0" fontId="44" fillId="27" borderId="54" xfId="0" applyFont="1" applyFill="1" applyBorder="1" applyAlignment="1" applyProtection="1">
      <alignment horizontal="center" vertical="top"/>
      <protection locked="0"/>
    </xf>
    <xf numFmtId="0" fontId="42" fillId="0" borderId="51" xfId="0" applyFont="1" applyBorder="1" applyAlignment="1">
      <alignment horizontal="center"/>
    </xf>
    <xf numFmtId="0" fontId="42" fillId="0" borderId="0" xfId="0" applyFont="1" applyBorder="1" applyAlignment="1">
      <alignment horizontal="center"/>
    </xf>
    <xf numFmtId="0" fontId="44" fillId="6" borderId="47" xfId="0" applyFont="1" applyFill="1" applyBorder="1" applyAlignment="1" applyProtection="1">
      <alignment horizontal="center" vertical="center" wrapText="1"/>
      <protection hidden="1"/>
    </xf>
    <xf numFmtId="0" fontId="44" fillId="6" borderId="51" xfId="0" applyFont="1" applyFill="1" applyBorder="1" applyAlignment="1" applyProtection="1">
      <alignment horizontal="center" vertical="center" wrapText="1"/>
      <protection hidden="1"/>
    </xf>
    <xf numFmtId="0" fontId="44" fillId="6" borderId="52" xfId="0" applyFont="1" applyFill="1" applyBorder="1" applyAlignment="1" applyProtection="1">
      <alignment horizontal="center" vertical="center" wrapText="1"/>
      <protection hidden="1"/>
    </xf>
    <xf numFmtId="0" fontId="43" fillId="28" borderId="51" xfId="0" applyFont="1" applyFill="1" applyBorder="1" applyAlignment="1" applyProtection="1">
      <alignment horizontal="center" vertical="center" wrapText="1"/>
      <protection hidden="1"/>
    </xf>
    <xf numFmtId="0" fontId="43" fillId="28" borderId="0" xfId="0" applyFont="1" applyFill="1" applyBorder="1" applyAlignment="1" applyProtection="1">
      <alignment horizontal="center" vertical="center" wrapText="1"/>
      <protection hidden="1"/>
    </xf>
    <xf numFmtId="0" fontId="43" fillId="28" borderId="60" xfId="0" applyFont="1" applyFill="1" applyBorder="1" applyAlignment="1" applyProtection="1">
      <alignment horizontal="center" vertical="center" wrapText="1"/>
      <protection hidden="1"/>
    </xf>
    <xf numFmtId="0" fontId="43" fillId="23" borderId="51" xfId="0" applyFont="1" applyFill="1" applyBorder="1" applyAlignment="1" applyProtection="1">
      <alignment horizontal="center" vertical="center" wrapText="1"/>
      <protection hidden="1"/>
    </xf>
    <xf numFmtId="0" fontId="43" fillId="23" borderId="0" xfId="0" applyFont="1" applyFill="1" applyBorder="1" applyAlignment="1" applyProtection="1">
      <alignment horizontal="center" vertical="center" wrapText="1"/>
      <protection hidden="1"/>
    </xf>
    <xf numFmtId="0" fontId="43" fillId="23" borderId="60" xfId="0" applyFont="1" applyFill="1" applyBorder="1" applyAlignment="1" applyProtection="1">
      <alignment horizontal="center" vertical="center" wrapText="1"/>
      <protection hidden="1"/>
    </xf>
    <xf numFmtId="0" fontId="43" fillId="23" borderId="52" xfId="0" applyFont="1" applyFill="1" applyBorder="1" applyAlignment="1" applyProtection="1">
      <alignment horizontal="center" vertical="center" wrapText="1"/>
      <protection hidden="1"/>
    </xf>
    <xf numFmtId="0" fontId="43" fillId="23" borderId="53" xfId="0" applyFont="1" applyFill="1" applyBorder="1" applyAlignment="1" applyProtection="1">
      <alignment horizontal="center" vertical="center" wrapText="1"/>
      <protection hidden="1"/>
    </xf>
    <xf numFmtId="0" fontId="43" fillId="23" borderId="54" xfId="0" applyFont="1" applyFill="1" applyBorder="1" applyAlignment="1" applyProtection="1">
      <alignment horizontal="center" vertical="center" wrapText="1"/>
      <protection hidden="1"/>
    </xf>
    <xf numFmtId="0" fontId="3" fillId="2" borderId="1" xfId="1" applyFont="1" applyAlignment="1">
      <alignment horizontal="center" vertical="center" wrapText="1"/>
    </xf>
    <xf numFmtId="0" fontId="43" fillId="25" borderId="57" xfId="32" applyNumberFormat="1" applyFont="1" applyFill="1" applyBorder="1" applyAlignment="1" applyProtection="1">
      <alignment horizontal="left" vertical="top"/>
    </xf>
    <xf numFmtId="0" fontId="43" fillId="25" borderId="58" xfId="32" applyNumberFormat="1" applyFont="1" applyFill="1" applyBorder="1" applyAlignment="1" applyProtection="1">
      <alignment horizontal="left" vertical="top"/>
    </xf>
    <xf numFmtId="0" fontId="44" fillId="27" borderId="47" xfId="0" applyFont="1" applyFill="1" applyBorder="1" applyAlignment="1">
      <alignment horizontal="center" vertical="center" wrapText="1"/>
    </xf>
    <xf numFmtId="0" fontId="44" fillId="27" borderId="48" xfId="0" applyFont="1" applyFill="1" applyBorder="1" applyAlignment="1">
      <alignment horizontal="center" vertical="center" wrapText="1"/>
    </xf>
    <xf numFmtId="0" fontId="44" fillId="27" borderId="52" xfId="0" applyFont="1" applyFill="1" applyBorder="1" applyAlignment="1">
      <alignment horizontal="center" vertical="center" wrapText="1"/>
    </xf>
    <xf numFmtId="0" fontId="44" fillId="27" borderId="53" xfId="0" applyFont="1" applyFill="1" applyBorder="1" applyAlignment="1">
      <alignment horizontal="center" vertical="center" wrapText="1"/>
    </xf>
    <xf numFmtId="166" fontId="44" fillId="27" borderId="47" xfId="0" applyNumberFormat="1" applyFont="1" applyFill="1" applyBorder="1" applyAlignment="1" applyProtection="1">
      <alignment horizontal="center" vertical="center" wrapText="1"/>
      <protection hidden="1"/>
    </xf>
    <xf numFmtId="166" fontId="44" fillId="27" borderId="52" xfId="0" applyNumberFormat="1" applyFont="1" applyFill="1" applyBorder="1" applyAlignment="1" applyProtection="1">
      <alignment horizontal="center" vertical="center" wrapText="1"/>
      <protection hidden="1"/>
    </xf>
    <xf numFmtId="0" fontId="43" fillId="25" borderId="47" xfId="32" applyNumberFormat="1" applyFont="1" applyFill="1" applyBorder="1" applyAlignment="1" applyProtection="1">
      <alignment horizontal="center" vertical="top"/>
      <protection locked="0"/>
    </xf>
    <xf numFmtId="0" fontId="43" fillId="25" borderId="48" xfId="32" applyNumberFormat="1" applyFont="1" applyFill="1" applyBorder="1" applyAlignment="1" applyProtection="1">
      <alignment horizontal="center" vertical="top"/>
      <protection locked="0"/>
    </xf>
    <xf numFmtId="0" fontId="43" fillId="25" borderId="49" xfId="32" applyNumberFormat="1" applyFont="1" applyFill="1" applyBorder="1" applyAlignment="1" applyProtection="1">
      <alignment horizontal="center" vertical="top"/>
      <protection locked="0"/>
    </xf>
    <xf numFmtId="0" fontId="43" fillId="25" borderId="51" xfId="32" applyNumberFormat="1" applyFont="1" applyFill="1" applyBorder="1" applyAlignment="1" applyProtection="1">
      <alignment horizontal="center" vertical="top"/>
      <protection locked="0"/>
    </xf>
    <xf numFmtId="0" fontId="43" fillId="25" borderId="0" xfId="32" applyNumberFormat="1" applyFont="1" applyFill="1" applyBorder="1" applyAlignment="1" applyProtection="1">
      <alignment horizontal="center" vertical="top"/>
      <protection locked="0"/>
    </xf>
    <xf numFmtId="0" fontId="43" fillId="25" borderId="60" xfId="32" applyNumberFormat="1" applyFont="1" applyFill="1" applyBorder="1" applyAlignment="1" applyProtection="1">
      <alignment horizontal="center" vertical="top"/>
      <protection locked="0"/>
    </xf>
    <xf numFmtId="0" fontId="43" fillId="25" borderId="52" xfId="32" applyNumberFormat="1" applyFont="1" applyFill="1" applyBorder="1" applyAlignment="1" applyProtection="1">
      <alignment horizontal="center" vertical="top"/>
      <protection locked="0"/>
    </xf>
    <xf numFmtId="0" fontId="43" fillId="25" borderId="53" xfId="32" applyNumberFormat="1" applyFont="1" applyFill="1" applyBorder="1" applyAlignment="1" applyProtection="1">
      <alignment horizontal="center" vertical="top"/>
      <protection locked="0"/>
    </xf>
    <xf numFmtId="0" fontId="43" fillId="25" borderId="54" xfId="32" applyNumberFormat="1" applyFont="1" applyFill="1" applyBorder="1" applyAlignment="1" applyProtection="1">
      <alignment horizontal="center" vertical="top"/>
      <protection locked="0"/>
    </xf>
    <xf numFmtId="0" fontId="43" fillId="19" borderId="47" xfId="0" applyFont="1" applyFill="1" applyBorder="1" applyAlignment="1" applyProtection="1">
      <alignment horizontal="center" vertical="center" wrapText="1"/>
      <protection hidden="1"/>
    </xf>
    <xf numFmtId="0" fontId="43" fillId="19" borderId="48" xfId="0" applyFont="1" applyFill="1" applyBorder="1" applyAlignment="1" applyProtection="1">
      <alignment horizontal="center" vertical="center" wrapText="1"/>
      <protection hidden="1"/>
    </xf>
    <xf numFmtId="0" fontId="43" fillId="19" borderId="49" xfId="0" applyFont="1" applyFill="1" applyBorder="1" applyAlignment="1" applyProtection="1">
      <alignment horizontal="center" vertical="center" wrapText="1"/>
      <protection hidden="1"/>
    </xf>
    <xf numFmtId="0" fontId="41" fillId="6" borderId="6" xfId="0" applyFont="1" applyFill="1" applyBorder="1" applyAlignment="1" applyProtection="1">
      <alignment horizontal="center" vertical="center" wrapText="1"/>
      <protection locked="0"/>
    </xf>
    <xf numFmtId="0" fontId="41" fillId="6" borderId="14" xfId="0" applyFont="1" applyFill="1" applyBorder="1" applyAlignment="1" applyProtection="1">
      <alignment horizontal="center" vertical="center" wrapText="1"/>
      <protection locked="0"/>
    </xf>
    <xf numFmtId="0" fontId="41" fillId="6" borderId="36" xfId="0" applyFont="1" applyFill="1" applyBorder="1" applyAlignment="1" applyProtection="1">
      <alignment horizontal="center" vertical="center" wrapText="1"/>
      <protection locked="0"/>
    </xf>
    <xf numFmtId="0" fontId="16" fillId="18" borderId="6" xfId="0" applyFont="1" applyFill="1" applyBorder="1" applyAlignment="1" applyProtection="1">
      <alignment horizontal="center" vertical="center" wrapText="1"/>
      <protection locked="0"/>
    </xf>
    <xf numFmtId="0" fontId="16" fillId="18" borderId="14" xfId="0" applyFont="1" applyFill="1" applyBorder="1" applyAlignment="1" applyProtection="1">
      <alignment horizontal="center" vertical="center" wrapText="1"/>
      <protection locked="0"/>
    </xf>
    <xf numFmtId="0" fontId="16" fillId="18" borderId="36" xfId="0" applyFont="1" applyFill="1" applyBorder="1" applyAlignment="1" applyProtection="1">
      <alignment horizontal="center" vertical="center" wrapText="1"/>
      <protection locked="0"/>
    </xf>
    <xf numFmtId="0" fontId="32" fillId="18" borderId="6" xfId="0" applyFont="1" applyFill="1" applyBorder="1" applyAlignment="1" applyProtection="1">
      <alignment horizontal="center" vertical="center" wrapText="1"/>
      <protection locked="0"/>
    </xf>
    <xf numFmtId="0" fontId="32" fillId="18" borderId="14" xfId="0" applyFont="1" applyFill="1" applyBorder="1" applyAlignment="1" applyProtection="1">
      <alignment horizontal="center" vertical="center" wrapText="1"/>
      <protection locked="0"/>
    </xf>
    <xf numFmtId="0" fontId="32" fillId="18" borderId="36" xfId="0" applyFont="1" applyFill="1" applyBorder="1" applyAlignment="1" applyProtection="1">
      <alignment horizontal="center" vertical="center" wrapText="1"/>
      <protection locked="0"/>
    </xf>
    <xf numFmtId="0" fontId="42" fillId="0" borderId="6"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0" xfId="0" applyFont="1" applyBorder="1" applyAlignment="1">
      <alignment horizontal="center" vertical="center"/>
    </xf>
    <xf numFmtId="0" fontId="44" fillId="18" borderId="6" xfId="0" applyFont="1" applyFill="1" applyBorder="1" applyAlignment="1">
      <alignment horizontal="center" vertical="center" wrapText="1"/>
    </xf>
    <xf numFmtId="0" fontId="44" fillId="18" borderId="14" xfId="0" applyFont="1" applyFill="1" applyBorder="1" applyAlignment="1">
      <alignment horizontal="center" vertical="center" wrapText="1"/>
    </xf>
    <xf numFmtId="0" fontId="44" fillId="18" borderId="36" xfId="0" applyFont="1" applyFill="1" applyBorder="1" applyAlignment="1">
      <alignment horizontal="center" vertical="center" wrapText="1"/>
    </xf>
    <xf numFmtId="0" fontId="16" fillId="0" borderId="6"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vertical="center" wrapText="1"/>
      <protection locked="0"/>
    </xf>
    <xf numFmtId="0" fontId="41" fillId="6" borderId="6" xfId="0" applyFont="1" applyFill="1" applyBorder="1" applyAlignment="1" applyProtection="1">
      <alignment horizontal="left" vertical="center" wrapText="1"/>
      <protection locked="0"/>
    </xf>
    <xf numFmtId="0" fontId="41" fillId="6" borderId="14" xfId="0" applyFont="1" applyFill="1" applyBorder="1" applyAlignment="1" applyProtection="1">
      <alignment horizontal="left" vertical="center" wrapText="1"/>
      <protection locked="0"/>
    </xf>
    <xf numFmtId="0" fontId="41" fillId="6" borderId="36" xfId="0" applyFont="1" applyFill="1" applyBorder="1" applyAlignment="1" applyProtection="1">
      <alignment horizontal="left" vertical="center" wrapText="1"/>
      <protection locked="0"/>
    </xf>
    <xf numFmtId="0" fontId="41" fillId="6" borderId="24" xfId="0" applyFont="1" applyFill="1" applyBorder="1" applyAlignment="1" applyProtection="1">
      <alignment horizontal="center" vertical="center" wrapText="1"/>
      <protection locked="0"/>
    </xf>
    <xf numFmtId="0" fontId="16" fillId="18" borderId="24" xfId="0" applyFont="1" applyFill="1" applyBorder="1" applyAlignment="1" applyProtection="1">
      <alignment horizontal="center" vertical="center" wrapText="1"/>
      <protection locked="0"/>
    </xf>
    <xf numFmtId="0" fontId="32" fillId="18" borderId="24" xfId="0" applyFont="1" applyFill="1" applyBorder="1" applyAlignment="1" applyProtection="1">
      <alignment horizontal="center" vertical="center" wrapText="1"/>
      <protection locked="0"/>
    </xf>
    <xf numFmtId="0" fontId="44" fillId="26" borderId="25" xfId="0" applyFont="1" applyFill="1" applyBorder="1" applyAlignment="1">
      <alignment horizontal="center" vertical="center" wrapText="1"/>
    </xf>
    <xf numFmtId="0" fontId="44" fillId="27" borderId="25" xfId="0" applyFont="1" applyFill="1" applyBorder="1" applyAlignment="1">
      <alignment horizontal="center" vertical="center" wrapText="1"/>
    </xf>
    <xf numFmtId="0" fontId="46" fillId="2" borderId="1" xfId="1" applyFont="1" applyAlignment="1">
      <alignment horizontal="center" vertical="center" wrapText="1"/>
    </xf>
    <xf numFmtId="0" fontId="44" fillId="18" borderId="24" xfId="0" applyFont="1" applyFill="1" applyBorder="1" applyAlignment="1">
      <alignment horizontal="center" vertical="center" wrapText="1"/>
    </xf>
    <xf numFmtId="0" fontId="16" fillId="0" borderId="24" xfId="0" applyFont="1" applyFill="1" applyBorder="1" applyAlignment="1" applyProtection="1">
      <alignment horizontal="center" vertical="center" wrapText="1"/>
      <protection locked="0"/>
    </xf>
    <xf numFmtId="0" fontId="41" fillId="6" borderId="24" xfId="0" applyFont="1" applyFill="1" applyBorder="1" applyAlignment="1" applyProtection="1">
      <alignment horizontal="left" vertical="center" wrapText="1"/>
      <protection locked="0"/>
    </xf>
    <xf numFmtId="0" fontId="43" fillId="6" borderId="51" xfId="0" applyFont="1" applyFill="1" applyBorder="1" applyAlignment="1" applyProtection="1">
      <alignment horizontal="center" vertical="center"/>
    </xf>
    <xf numFmtId="0" fontId="43" fillId="6" borderId="0" xfId="0" applyFont="1" applyFill="1" applyBorder="1" applyAlignment="1" applyProtection="1">
      <alignment horizontal="center" vertical="center"/>
    </xf>
    <xf numFmtId="0" fontId="43" fillId="0" borderId="51"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4" fillId="18" borderId="25" xfId="0" applyFont="1" applyFill="1" applyBorder="1" applyAlignment="1">
      <alignment horizontal="center" vertical="center" wrapText="1"/>
    </xf>
    <xf numFmtId="0" fontId="44" fillId="18" borderId="25" xfId="0" applyFont="1" applyFill="1" applyBorder="1" applyAlignment="1">
      <alignment horizontal="center" vertical="center"/>
    </xf>
    <xf numFmtId="0" fontId="44" fillId="4" borderId="25" xfId="0" applyFont="1" applyFill="1" applyBorder="1" applyAlignment="1">
      <alignment horizontal="center" vertical="center" wrapText="1"/>
    </xf>
    <xf numFmtId="0" fontId="44" fillId="25" borderId="25" xfId="0" applyFont="1" applyFill="1" applyBorder="1" applyAlignment="1">
      <alignment horizontal="center" vertical="center" wrapText="1"/>
    </xf>
    <xf numFmtId="0" fontId="44" fillId="25" borderId="25" xfId="0" applyFont="1" applyFill="1" applyBorder="1" applyAlignment="1" applyProtection="1">
      <alignment horizontal="center" vertical="center" wrapText="1"/>
    </xf>
    <xf numFmtId="0" fontId="41" fillId="6" borderId="25" xfId="0" applyFont="1" applyFill="1" applyBorder="1" applyAlignment="1" applyProtection="1">
      <alignment horizontal="center" vertical="center" wrapText="1"/>
      <protection locked="0"/>
    </xf>
    <xf numFmtId="0" fontId="16" fillId="18" borderId="25" xfId="0" applyFont="1" applyFill="1" applyBorder="1" applyAlignment="1" applyProtection="1">
      <alignment horizontal="center" vertical="center" wrapText="1"/>
      <protection locked="0"/>
    </xf>
    <xf numFmtId="0" fontId="32" fillId="18" borderId="25" xfId="0" applyFont="1" applyFill="1" applyBorder="1" applyAlignment="1" applyProtection="1">
      <alignment horizontal="center" vertical="center" wrapText="1"/>
      <protection locked="0"/>
    </xf>
    <xf numFmtId="0" fontId="42" fillId="0" borderId="25" xfId="0" applyFont="1" applyBorder="1" applyAlignment="1">
      <alignment horizontal="center" vertical="center" wrapText="1"/>
    </xf>
    <xf numFmtId="0" fontId="16" fillId="0" borderId="25" xfId="0" applyFont="1" applyFill="1" applyBorder="1" applyAlignment="1" applyProtection="1">
      <alignment horizontal="center" vertical="center" wrapText="1"/>
      <protection locked="0"/>
    </xf>
    <xf numFmtId="0" fontId="41" fillId="6" borderId="25" xfId="0" applyFont="1" applyFill="1" applyBorder="1" applyAlignment="1" applyProtection="1">
      <alignment horizontal="left" vertical="center" wrapText="1"/>
      <protection locked="0"/>
    </xf>
    <xf numFmtId="0" fontId="42" fillId="28" borderId="0" xfId="0" applyFont="1" applyFill="1" applyBorder="1" applyAlignment="1">
      <alignment horizontal="center" vertical="center" wrapText="1"/>
    </xf>
  </cellXfs>
  <cellStyles count="33">
    <cellStyle name="Cálculo" xfId="1" builtinId="22"/>
    <cellStyle name="Hipervínculo 2" xfId="2" xr:uid="{00000000-0005-0000-0000-000001000000}"/>
    <cellStyle name="Millares [0] 2" xfId="3" xr:uid="{00000000-0005-0000-0000-000002000000}"/>
    <cellStyle name="Millares [0] 3" xfId="4" xr:uid="{00000000-0005-0000-0000-000003000000}"/>
    <cellStyle name="Millares 2" xfId="5" xr:uid="{00000000-0005-0000-0000-000004000000}"/>
    <cellStyle name="Normal" xfId="0" builtinId="0"/>
    <cellStyle name="Normal 10" xfId="6" xr:uid="{00000000-0005-0000-0000-000006000000}"/>
    <cellStyle name="Normal 11" xfId="7" xr:uid="{00000000-0005-0000-0000-000007000000}"/>
    <cellStyle name="Normal 11 2" xfId="8" xr:uid="{00000000-0005-0000-0000-000008000000}"/>
    <cellStyle name="Normal 12" xfId="9" xr:uid="{00000000-0005-0000-0000-000009000000}"/>
    <cellStyle name="Normal 12 2" xfId="10" xr:uid="{00000000-0005-0000-0000-00000A000000}"/>
    <cellStyle name="Normal 13" xfId="11" xr:uid="{00000000-0005-0000-0000-00000B000000}"/>
    <cellStyle name="Normal 2" xfId="12" xr:uid="{00000000-0005-0000-0000-00000C000000}"/>
    <cellStyle name="Normal 2 2" xfId="13" xr:uid="{00000000-0005-0000-0000-00000D000000}"/>
    <cellStyle name="Normal 2 3" xfId="32" xr:uid="{00000000-0005-0000-0000-00000E000000}"/>
    <cellStyle name="Normal 3" xfId="14" xr:uid="{00000000-0005-0000-0000-00000F000000}"/>
    <cellStyle name="Normal 3 2" xfId="15" xr:uid="{00000000-0005-0000-0000-000010000000}"/>
    <cellStyle name="Normal 4" xfId="16" xr:uid="{00000000-0005-0000-0000-000011000000}"/>
    <cellStyle name="Normal 5" xfId="17" xr:uid="{00000000-0005-0000-0000-000012000000}"/>
    <cellStyle name="Normal 5 2" xfId="18" xr:uid="{00000000-0005-0000-0000-000013000000}"/>
    <cellStyle name="Normal 6" xfId="19" xr:uid="{00000000-0005-0000-0000-000014000000}"/>
    <cellStyle name="Normal 6 2" xfId="20" xr:uid="{00000000-0005-0000-0000-000015000000}"/>
    <cellStyle name="Normal 7" xfId="21" xr:uid="{00000000-0005-0000-0000-000016000000}"/>
    <cellStyle name="Normal 7 2" xfId="22" xr:uid="{00000000-0005-0000-0000-000017000000}"/>
    <cellStyle name="Normal 8" xfId="23" xr:uid="{00000000-0005-0000-0000-000018000000}"/>
    <cellStyle name="Normal 9" xfId="24" xr:uid="{00000000-0005-0000-0000-000019000000}"/>
    <cellStyle name="Normal 9 2" xfId="25" xr:uid="{00000000-0005-0000-0000-00001A000000}"/>
    <cellStyle name="Porcentaje 2" xfId="26" xr:uid="{00000000-0005-0000-0000-00001B000000}"/>
    <cellStyle name="Porcentaje 3" xfId="27" xr:uid="{00000000-0005-0000-0000-00001C000000}"/>
    <cellStyle name="Porcentaje 3 2" xfId="28" xr:uid="{00000000-0005-0000-0000-00001D000000}"/>
    <cellStyle name="Porcentaje 4" xfId="29" xr:uid="{00000000-0005-0000-0000-00001E000000}"/>
    <cellStyle name="Porcentaje 5" xfId="30" xr:uid="{00000000-0005-0000-0000-00001F000000}"/>
    <cellStyle name="Porcentaje 6" xfId="31" xr:uid="{00000000-0005-0000-0000-000020000000}"/>
  </cellStyles>
  <dxfs count="220">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s>
</file>

<file path=xl/drawings/_rels/drawing1.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19050</xdr:colOff>
      <xdr:row>0</xdr:row>
      <xdr:rowOff>123750</xdr:rowOff>
    </xdr:from>
    <xdr:to>
      <xdr:col>45</xdr:col>
      <xdr:colOff>95249</xdr:colOff>
      <xdr:row>3</xdr:row>
      <xdr:rowOff>123825</xdr:rowOff>
    </xdr:to>
    <xdr:pic>
      <xdr:nvPicPr>
        <xdr:cNvPr id="2" name="Imagen 4">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xdr:blipFill>
      <xdr:spPr>
        <a:xfrm>
          <a:off x="7734300" y="123750"/>
          <a:ext cx="838199" cy="523950"/>
        </a:xfrm>
        <a:prstGeom prst="rect">
          <a:avLst/>
        </a:prstGeom>
        <a:ln w="9360">
          <a:noFill/>
        </a:ln>
      </xdr:spPr>
    </xdr:pic>
    <xdr:clientData/>
  </xdr:twoCellAnchor>
  <xdr:twoCellAnchor>
    <xdr:from>
      <xdr:col>48</xdr:col>
      <xdr:colOff>0</xdr:colOff>
      <xdr:row>0</xdr:row>
      <xdr:rowOff>142876</xdr:rowOff>
    </xdr:from>
    <xdr:to>
      <xdr:col>48</xdr:col>
      <xdr:colOff>595423</xdr:colOff>
      <xdr:row>3</xdr:row>
      <xdr:rowOff>95251</xdr:rowOff>
    </xdr:to>
    <xdr:sp macro="" textlink="">
      <xdr:nvSpPr>
        <xdr:cNvPr id="3" name="1 Botón de acción: Inici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9267825" y="142876"/>
          <a:ext cx="595423" cy="47625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95250</xdr:colOff>
      <xdr:row>0</xdr:row>
      <xdr:rowOff>38100</xdr:rowOff>
    </xdr:from>
    <xdr:to>
      <xdr:col>49</xdr:col>
      <xdr:colOff>266700</xdr:colOff>
      <xdr:row>3</xdr:row>
      <xdr:rowOff>114300</xdr:rowOff>
    </xdr:to>
    <xdr:pic>
      <xdr:nvPicPr>
        <xdr:cNvPr id="2" name="Imagen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161" t="73633" r="88985" b="14561"/>
        <a:stretch>
          <a:fillRect/>
        </a:stretch>
      </xdr:blipFill>
      <xdr:spPr bwMode="auto">
        <a:xfrm>
          <a:off x="12515850" y="38100"/>
          <a:ext cx="14573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51</xdr:col>
      <xdr:colOff>0</xdr:colOff>
      <xdr:row>1</xdr:row>
      <xdr:rowOff>0</xdr:rowOff>
    </xdr:from>
    <xdr:to>
      <xdr:col>52</xdr:col>
      <xdr:colOff>185848</xdr:colOff>
      <xdr:row>4</xdr:row>
      <xdr:rowOff>73320</xdr:rowOff>
    </xdr:to>
    <xdr:sp macro="" textlink="">
      <xdr:nvSpPr>
        <xdr:cNvPr id="3" name="1 Botón de acción: Inicio">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15240000" y="142875"/>
          <a:ext cx="928798" cy="520995"/>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19050</xdr:colOff>
      <xdr:row>0</xdr:row>
      <xdr:rowOff>123750</xdr:rowOff>
    </xdr:from>
    <xdr:to>
      <xdr:col>45</xdr:col>
      <xdr:colOff>215900</xdr:colOff>
      <xdr:row>3</xdr:row>
      <xdr:rowOff>123825</xdr:rowOff>
    </xdr:to>
    <xdr:pic>
      <xdr:nvPicPr>
        <xdr:cNvPr id="2" name="Imagen 4">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xdr:blipFill>
      <xdr:spPr>
        <a:xfrm>
          <a:off x="11753850" y="123750"/>
          <a:ext cx="825500" cy="523950"/>
        </a:xfrm>
        <a:prstGeom prst="rect">
          <a:avLst/>
        </a:prstGeom>
        <a:ln w="9360">
          <a:noFill/>
        </a:ln>
      </xdr:spPr>
    </xdr:pic>
    <xdr:clientData/>
  </xdr:twoCellAnchor>
  <xdr:twoCellAnchor>
    <xdr:from>
      <xdr:col>48</xdr:col>
      <xdr:colOff>0</xdr:colOff>
      <xdr:row>1</xdr:row>
      <xdr:rowOff>0</xdr:rowOff>
    </xdr:from>
    <xdr:to>
      <xdr:col>48</xdr:col>
      <xdr:colOff>561975</xdr:colOff>
      <xdr:row>3</xdr:row>
      <xdr:rowOff>168570</xdr:rowOff>
    </xdr:to>
    <xdr:sp macro="" textlink="">
      <xdr:nvSpPr>
        <xdr:cNvPr id="3" name="1 Botón de acción: Inicio">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13306425" y="171450"/>
          <a:ext cx="561975" cy="520995"/>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19050</xdr:colOff>
      <xdr:row>0</xdr:row>
      <xdr:rowOff>123750</xdr:rowOff>
    </xdr:from>
    <xdr:to>
      <xdr:col>45</xdr:col>
      <xdr:colOff>171450</xdr:colOff>
      <xdr:row>2</xdr:row>
      <xdr:rowOff>38207</xdr:rowOff>
    </xdr:to>
    <xdr:pic>
      <xdr:nvPicPr>
        <xdr:cNvPr id="2" name="Imagen 4">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xdr:blipFill>
      <xdr:spPr>
        <a:xfrm>
          <a:off x="5934075" y="123750"/>
          <a:ext cx="838200" cy="524057"/>
        </a:xfrm>
        <a:prstGeom prst="rect">
          <a:avLst/>
        </a:prstGeom>
        <a:ln w="9360">
          <a:noFill/>
        </a:ln>
      </xdr:spPr>
    </xdr:pic>
    <xdr:clientData/>
  </xdr:twoCellAnchor>
  <xdr:twoCellAnchor>
    <xdr:from>
      <xdr:col>48</xdr:col>
      <xdr:colOff>0</xdr:colOff>
      <xdr:row>0</xdr:row>
      <xdr:rowOff>95250</xdr:rowOff>
    </xdr:from>
    <xdr:to>
      <xdr:col>48</xdr:col>
      <xdr:colOff>649432</xdr:colOff>
      <xdr:row>3</xdr:row>
      <xdr:rowOff>114300</xdr:rowOff>
    </xdr:to>
    <xdr:sp macro="" textlink="">
      <xdr:nvSpPr>
        <xdr:cNvPr id="3" name="1 Botón de acción: Inici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7391400" y="95250"/>
          <a:ext cx="582757" cy="962025"/>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30</xdr:col>
      <xdr:colOff>0</xdr:colOff>
      <xdr:row>0</xdr:row>
      <xdr:rowOff>114300</xdr:rowOff>
    </xdr:from>
    <xdr:to>
      <xdr:col>45</xdr:col>
      <xdr:colOff>152400</xdr:colOff>
      <xdr:row>2</xdr:row>
      <xdr:rowOff>47700</xdr:rowOff>
    </xdr:to>
    <xdr:pic>
      <xdr:nvPicPr>
        <xdr:cNvPr id="2" name="Imagen 4">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xdr:blipFill>
      <xdr:spPr>
        <a:xfrm>
          <a:off x="5524500" y="114300"/>
          <a:ext cx="838200" cy="523950"/>
        </a:xfrm>
        <a:prstGeom prst="rect">
          <a:avLst/>
        </a:prstGeom>
        <a:ln w="9360">
          <a:noFill/>
        </a:ln>
      </xdr:spPr>
    </xdr:pic>
    <xdr:clientData/>
  </xdr:twoCellAnchor>
  <xdr:twoCellAnchor>
    <xdr:from>
      <xdr:col>48</xdr:col>
      <xdr:colOff>0</xdr:colOff>
      <xdr:row>1</xdr:row>
      <xdr:rowOff>0</xdr:rowOff>
    </xdr:from>
    <xdr:to>
      <xdr:col>48</xdr:col>
      <xdr:colOff>571500</xdr:colOff>
      <xdr:row>3</xdr:row>
      <xdr:rowOff>152399</xdr:rowOff>
    </xdr:to>
    <xdr:sp macro="" textlink="">
      <xdr:nvSpPr>
        <xdr:cNvPr id="3" name="1 Botón de acción: Inicio">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7000875" y="304800"/>
          <a:ext cx="571500" cy="819149"/>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95250</xdr:colOff>
      <xdr:row>0</xdr:row>
      <xdr:rowOff>38100</xdr:rowOff>
    </xdr:from>
    <xdr:to>
      <xdr:col>49</xdr:col>
      <xdr:colOff>266700</xdr:colOff>
      <xdr:row>3</xdr:row>
      <xdr:rowOff>114300</xdr:rowOff>
    </xdr:to>
    <xdr:pic>
      <xdr:nvPicPr>
        <xdr:cNvPr id="2" name="Imagen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161" t="73633" r="88985" b="14561"/>
        <a:stretch>
          <a:fillRect/>
        </a:stretch>
      </xdr:blipFill>
      <xdr:spPr bwMode="auto">
        <a:xfrm>
          <a:off x="12515850" y="38100"/>
          <a:ext cx="14573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51</xdr:col>
      <xdr:colOff>0</xdr:colOff>
      <xdr:row>1</xdr:row>
      <xdr:rowOff>0</xdr:rowOff>
    </xdr:from>
    <xdr:to>
      <xdr:col>52</xdr:col>
      <xdr:colOff>185848</xdr:colOff>
      <xdr:row>4</xdr:row>
      <xdr:rowOff>73320</xdr:rowOff>
    </xdr:to>
    <xdr:sp macro="" textlink="">
      <xdr:nvSpPr>
        <xdr:cNvPr id="3" name="1 Botón de acción: Inici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15240000" y="142875"/>
          <a:ext cx="928798" cy="520995"/>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29</xdr:col>
      <xdr:colOff>156883</xdr:colOff>
      <xdr:row>0</xdr:row>
      <xdr:rowOff>100853</xdr:rowOff>
    </xdr:from>
    <xdr:to>
      <xdr:col>45</xdr:col>
      <xdr:colOff>112059</xdr:colOff>
      <xdr:row>3</xdr:row>
      <xdr:rowOff>109332</xdr:rowOff>
    </xdr:to>
    <xdr:pic>
      <xdr:nvPicPr>
        <xdr:cNvPr id="2" name="Imagen 4">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xdr:blipFill>
      <xdr:spPr>
        <a:xfrm>
          <a:off x="8567458" y="100853"/>
          <a:ext cx="821951" cy="532354"/>
        </a:xfrm>
        <a:prstGeom prst="rect">
          <a:avLst/>
        </a:prstGeom>
        <a:ln w="9360">
          <a:noFill/>
        </a:ln>
      </xdr:spPr>
    </xdr:pic>
    <xdr:clientData/>
  </xdr:twoCellAnchor>
  <xdr:twoCellAnchor>
    <xdr:from>
      <xdr:col>48</xdr:col>
      <xdr:colOff>619125</xdr:colOff>
      <xdr:row>0</xdr:row>
      <xdr:rowOff>95250</xdr:rowOff>
    </xdr:from>
    <xdr:to>
      <xdr:col>48</xdr:col>
      <xdr:colOff>1419225</xdr:colOff>
      <xdr:row>3</xdr:row>
      <xdr:rowOff>161925</xdr:rowOff>
    </xdr:to>
    <xdr:sp macro="" textlink="">
      <xdr:nvSpPr>
        <xdr:cNvPr id="3" name="1 Botón de acción: Inici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10687050" y="95250"/>
          <a:ext cx="800100" cy="59055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Desktop/Auditoria%20Contraloria%20General%20Republica/Auditoria%20Desempe&#241;o/Anexo%206.1%20Matriz%20Riesgos%20Inherente%20y%20de%20Fraude%20-%20Control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jquirog2/Documents/01%20RIESGOS/CORRUPCION/3%20-%20RIESGOS%20DE%20CORRUPCION%20AGOSTO%202019/TECNOLOGICOS%20TIC%20%20%20(OK)/Matriz_RCorrupcion_Tecnologicos_5sep2019_(OK)_.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jquirog2/Downloads/PLANEACION%20ESTRATEGICA/MATRIZ_Excel_RGestion_FOPE06_RG_PLANEACION_ESTRATEGICA_OAP_-V_3.0_Jun2017(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jisazas1/Documents/OAP/Riesgos_IDU_2016/3_Riesgos_Corrupci&#243;n/MATRICES_PUBLICADAS/1.%20PLANEACION_ESTRATEGIC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ppintoa1/AppData/Local/Microsoft/Windows/Temporary%20Internet%20Files/Content.Outlook/ICQAW94A/Copia%20de%20MR%20CORRUPCION%20OTC%202013%20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jisazas1/Downloads/MATRIZ_RIESGOS_GESTI&#211;N_PROCESO_APOYO_VALORIZACI&#211;N_FINANCIACION_PROYECTOS_2015072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jquirog2/Downloads/COMUNICACIONES/MATRIZ_Excel_RG_COMUNICACIONES_12Julio2017_Definitiv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FOPE06_MATRIZ_DE_RIESGOS_V_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pjquirog1/Downloads/RIESGOS%20DE%20CORRUPCION%20AGOSTO%202018/GESTION%20LEGAL/Matriz_Excel_RC_Gestion_Legal_23Ago2018(o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cymonten1/Downloads/GESTION%20LEGAL/Matriz_Excel_RC_Gestion_Legal_23Ago2018(ok).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csjimene1.DOMIDU/Downloads/Matriz_2019_RC_Valorizacion%2003-05%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mejiar1/Documents/IDU/02-GESTION/03-PLANES%20DE%20ACCION/01-MATRIZ%20CORRUPCION/2016/Primer%20reporte/FOPE05_MATRIZ_RIESGOS_DE_CORRUPCION_EJECUCION_OBRAS_2016042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csjimene1.DOMIDU/Downloads/MATRIZ%20CORRUPCION%202019%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cjmatall1/Documents/Backup%20Johan%20Matallana/Documents/IDU%20Jhoan%20Matallana/Riesgos%202018/R.%20Corrupci&#243;n/MRCORRUPCION%20FISICOS%20201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cjquirog2/Downloads/TALENTO%20HUMANO/Matriz_RCorrupcion_TALENTO_HUMANO_02May2018(Ok).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cymonten1/Downloads/GESTION%20DOCUMENTAL/Matriz_SgmtoRC_Gestion_Documental_30Ago2018_(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jquirog1/Documents/02%20RIESGOS/02%20CORRUPCION/01%20MATRICES/2014/R%20CORUPCION_AGO%202014/DTAF/MATRIZ%20DE%20RIESGO%20DE%20CORRUPCION%20%20DTAF%20AGOSTO%20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raleman1/Documents/RIESGOS/OPERATIVOS/2014/MATRIZ/MATRIZ%20RIESGOS%20FACTIBILIDAD%20PROYECTOS%20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raleman1/Documents/RIESGOS/OPERATIVOS/2014/MATRIZ/MATRIZ%20RIESGOS%20VALORIZACION%202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ruebas/Downloads/EJECUCION%20DE%20OBRAS/Matriz_R_Corrupcion_Ejecucion_de_Obras_%206may2019_(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jquirog2/Documents/01%20RIESGOS/CORRUPCION/3%20-%20RIESGOS%20DE%20CORRUPCION%20AGOSTO%202019/FACTIBILIDAD%20DE%20PROYECTOS%20%20OK/Matriz_RC_Factibilidad_de_Proyectos_06sep2019_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jquirog2/Documents/01%20RIESGOS/CORRUPCION/3%20-%20RIESGOS%20DE%20CORRUPCION%20AGOSTO%202019/VALORIZACION%20Y%20FINANCIACION%20%20OK/Matriz_RC_Valorizacion%20y%20Financiacion_06sep2019_(OK)_.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rlievan1/Downloads/GESTION%20PREDIAL/Matriz_RCorrupcion_Gestion_Predial_02may2019_(Ok)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entidad"/>
      <sheetName val="LISTA"/>
      <sheetName val="RIESGOS"/>
      <sheetName val="CONTROL"/>
      <sheetName val="Hoja1"/>
    </sheetNames>
    <sheetDataSet>
      <sheetData sheetId="0"/>
      <sheetData sheetId="1">
        <row r="2">
          <cell r="A2" t="str">
            <v>Formulación_y_Diseño</v>
          </cell>
          <cell r="R2" t="str">
            <v>Economía</v>
          </cell>
        </row>
        <row r="3">
          <cell r="A3" t="str">
            <v>Programación</v>
          </cell>
          <cell r="R3" t="str">
            <v>Eficacia</v>
          </cell>
          <cell r="W3" t="str">
            <v>Contraloría Delegada Sector Agropecuario</v>
          </cell>
          <cell r="AD3" t="str">
            <v>Entidad</v>
          </cell>
        </row>
        <row r="4">
          <cell r="A4" t="str">
            <v>Implementación</v>
          </cell>
          <cell r="R4" t="str">
            <v>Eficiencia</v>
          </cell>
          <cell r="W4" t="str">
            <v>Contraloría Delegada Sector Defensa, Justicia y Seguridad</v>
          </cell>
          <cell r="AD4" t="str">
            <v>Grupo Auditor</v>
          </cell>
        </row>
        <row r="5">
          <cell r="A5" t="str">
            <v>Evaluación_y_seguimiento</v>
          </cell>
          <cell r="R5" t="str">
            <v>Efectividad</v>
          </cell>
          <cell r="W5" t="str">
            <v>Contraloría Delegada Sector Gestión Pública e Instituciones Financieras</v>
          </cell>
          <cell r="AD5" t="str">
            <v>Entidad - Grupo Auditor</v>
          </cell>
        </row>
        <row r="6">
          <cell r="A6" t="str">
            <v>Resultado_e_impacto</v>
          </cell>
          <cell r="R6" t="str">
            <v>Equidad</v>
          </cell>
          <cell r="W6" t="str">
            <v>Contraloría Delegada Sector Infraestructura Física y Telecomunicaciones, Comercio Exterior y Desarrollo</v>
          </cell>
          <cell r="AB6" t="str">
            <v>Ambiente de Control</v>
          </cell>
        </row>
        <row r="7">
          <cell r="A7" t="str">
            <v>Formulación_de_proyectos_SGR</v>
          </cell>
          <cell r="R7" t="str">
            <v>Valoración de costos ambientales</v>
          </cell>
          <cell r="W7" t="str">
            <v>Contraloría Delegada Sector Medio Ambiente</v>
          </cell>
          <cell r="AB7" t="str">
            <v>Evaluación de Riesgos</v>
          </cell>
        </row>
        <row r="8">
          <cell r="A8" t="str">
            <v>Presentación_de_ proyectos_SGR</v>
          </cell>
          <cell r="R8" t="str">
            <v>Oportunidad</v>
          </cell>
          <cell r="W8" t="str">
            <v>Contraloría Delegada Sector Minas y Energía</v>
          </cell>
          <cell r="AB8" t="str">
            <v>Actividades de Control</v>
          </cell>
        </row>
        <row r="9">
          <cell r="A9" t="str">
            <v>Viabilización_de_proyectos_SGR</v>
          </cell>
          <cell r="R9" t="str">
            <v>Legalidad</v>
          </cell>
          <cell r="W9" t="str">
            <v>Contraloría Delegada para la Participación Ciudadana</v>
          </cell>
          <cell r="AB9" t="str">
            <v>Información y Comunicación</v>
          </cell>
        </row>
        <row r="10">
          <cell r="A10" t="str">
            <v>Registro_de_proyectos_SGR</v>
          </cell>
          <cell r="R10" t="str">
            <v>Competencia</v>
          </cell>
          <cell r="W10" t="str">
            <v>Contraloría Delegada Sector Social</v>
          </cell>
          <cell r="AB10" t="str">
            <v>Supervisión y Monitoreo</v>
          </cell>
        </row>
        <row r="11">
          <cell r="A11" t="str">
            <v>Priorización_de_recursos_para_proyectos_SGR</v>
          </cell>
          <cell r="R11" t="str">
            <v>Consistencia de la información</v>
          </cell>
          <cell r="W11" t="str">
            <v>Despacho Del Vicecontralor</v>
          </cell>
        </row>
        <row r="12">
          <cell r="A12" t="str">
            <v>Aprobación_del_proyecto_SGR</v>
          </cell>
          <cell r="W12" t="str">
            <v>Gerencia Departamental Colegiada Amazonas</v>
          </cell>
        </row>
        <row r="13">
          <cell r="A13" t="str">
            <v>Ejecución_SGR</v>
          </cell>
          <cell r="W13" t="str">
            <v>Gerencia Departamental Colegiada Antioquia</v>
          </cell>
        </row>
        <row r="14">
          <cell r="A14" t="str">
            <v>Terminación_y_Cierre_SGR</v>
          </cell>
          <cell r="W14" t="str">
            <v xml:space="preserve">Gerencia Departamental Colegiada Arauca </v>
          </cell>
        </row>
        <row r="15">
          <cell r="A15" t="str">
            <v>Fortalecimiento_de_Secretarías_de_Planeación_y_Secretarías_Técnicas_OCAD_SGR</v>
          </cell>
          <cell r="W15" t="str">
            <v>Gerencia Departamental Colegiada Atlántico</v>
          </cell>
        </row>
        <row r="16">
          <cell r="A16" t="str">
            <v>Fortalecimiento_de_instrumentos_de_apoyo_a_la_gestión_y_efectividad_en_el_reporte_al_SMSCE_SGR</v>
          </cell>
          <cell r="W16" t="str">
            <v>Gerencia Departamental Colegiada Bolívar</v>
          </cell>
        </row>
        <row r="17">
          <cell r="W17" t="str">
            <v>Gerencia Departamental Colegiada Boyacá</v>
          </cell>
        </row>
        <row r="18">
          <cell r="W18" t="str">
            <v>Gerencia Departamental Colegiada Caldas</v>
          </cell>
        </row>
        <row r="19">
          <cell r="W19" t="str">
            <v>Gerencia Departamental Colegiada Caquetá</v>
          </cell>
        </row>
        <row r="20">
          <cell r="C20" t="str">
            <v xml:space="preserve"> </v>
          </cell>
          <cell r="W20" t="str">
            <v>Gerencia Departamental Colegiada Casanare</v>
          </cell>
        </row>
        <row r="21">
          <cell r="C21" t="str">
            <v>SI</v>
          </cell>
          <cell r="W21" t="str">
            <v>Gerencia Departamental Colegiada Cauca</v>
          </cell>
        </row>
        <row r="22">
          <cell r="C22" t="str">
            <v>NO</v>
          </cell>
          <cell r="W22" t="str">
            <v>Gerencia Departamental Colegiada Cesar</v>
          </cell>
        </row>
        <row r="23">
          <cell r="W23" t="str">
            <v>Gerencia Departamental Colegiada Chocó</v>
          </cell>
        </row>
        <row r="24">
          <cell r="W24" t="str">
            <v>Gerencia Departamental Colegiada Córdoba</v>
          </cell>
        </row>
        <row r="25">
          <cell r="W25" t="str">
            <v>Gerencia Departamental Colegiada Cundinamarca</v>
          </cell>
        </row>
        <row r="26">
          <cell r="W26" t="str">
            <v>Gerencia Departamental Colegiada La Guajira</v>
          </cell>
        </row>
        <row r="27">
          <cell r="W27" t="str">
            <v>Gerencia Departamental Colegiada Guainia</v>
          </cell>
        </row>
        <row r="28">
          <cell r="W28" t="str">
            <v>Gerencia Departamental Colegiada Guaviare</v>
          </cell>
        </row>
        <row r="29">
          <cell r="W29" t="str">
            <v>Gerencia Departamental Colegiada Huila</v>
          </cell>
        </row>
        <row r="30">
          <cell r="W30" t="str">
            <v>Gerencia Departamental Colegiada Magdalena</v>
          </cell>
        </row>
        <row r="31">
          <cell r="W31" t="str">
            <v>Gerencia Departamental Colegiada Meta</v>
          </cell>
        </row>
        <row r="32">
          <cell r="W32" t="str">
            <v>Gerencia Departamental Colegiada Nariño</v>
          </cell>
        </row>
        <row r="33">
          <cell r="W33" t="str">
            <v>Gerencia Departamental Colegiada Norte De Santander</v>
          </cell>
        </row>
        <row r="34">
          <cell r="W34" t="str">
            <v>Gerencia Departamental Colegiada Putumayo</v>
          </cell>
        </row>
        <row r="35">
          <cell r="W35" t="str">
            <v>Gerencia Departamental Colegiada Quindío</v>
          </cell>
        </row>
        <row r="36">
          <cell r="W36" t="str">
            <v>Gerencia Departamental Colegiada Risaralda</v>
          </cell>
        </row>
        <row r="37">
          <cell r="W37" t="str">
            <v>Gerencia Departamental Colegiada San Andrés</v>
          </cell>
        </row>
        <row r="38">
          <cell r="W38" t="str">
            <v>Gerencia Departamental Colegiada Santander</v>
          </cell>
        </row>
        <row r="39">
          <cell r="W39" t="str">
            <v>Gerencia Departamental Colegiada Sucre</v>
          </cell>
        </row>
        <row r="40">
          <cell r="W40" t="str">
            <v>Gerencia Departamental Colegiada Tolima</v>
          </cell>
        </row>
        <row r="41">
          <cell r="W41" t="str">
            <v>Gerencia Departamental Colegiada Valle</v>
          </cell>
        </row>
        <row r="42">
          <cell r="W42" t="str">
            <v>Gerencia Departamental Colegiada Vaupés</v>
          </cell>
        </row>
        <row r="43">
          <cell r="W43" t="str">
            <v>Gerencia Departamental Colegiada Vichada</v>
          </cell>
        </row>
        <row r="44">
          <cell r="W44" t="str">
            <v>Gerencia Distrital Colegiada Bogotá</v>
          </cell>
        </row>
        <row r="45">
          <cell r="W45" t="str">
            <v>Unidad Contraloría Auxiliar para Regalías</v>
          </cell>
        </row>
        <row r="46">
          <cell r="W46" t="str">
            <v>Unidad de Investigaciones Especiales Contra la Corrupción</v>
          </cell>
        </row>
      </sheetData>
      <sheetData sheetId="2">
        <row r="5">
          <cell r="C5">
            <v>3</v>
          </cell>
        </row>
        <row r="6">
          <cell r="C6">
            <v>2</v>
          </cell>
        </row>
        <row r="7">
          <cell r="C7">
            <v>1</v>
          </cell>
        </row>
      </sheetData>
      <sheetData sheetId="3">
        <row r="28">
          <cell r="K28" t="str">
            <v>SI</v>
          </cell>
        </row>
        <row r="29">
          <cell r="K29" t="str">
            <v>NO</v>
          </cell>
        </row>
      </sheetData>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TICs7"/>
      <sheetName val="Instructivo"/>
      <sheetName val="Control"/>
      <sheetName val="Escalas"/>
      <sheetName val="Listas"/>
    </sheetNames>
    <sheetDataSet>
      <sheetData sheetId="0" refreshError="1"/>
      <sheetData sheetId="1" refreshError="1"/>
      <sheetData sheetId="2" refreshError="1">
        <row r="2">
          <cell r="A2" t="str">
            <v>Matriz riesgos de corrupción</v>
          </cell>
        </row>
        <row r="4">
          <cell r="A4" t="str">
            <v>FO-PE-05</v>
          </cell>
          <cell r="C4" t="str">
            <v>Planeación Estratégica</v>
          </cell>
          <cell r="H4">
            <v>5</v>
          </cell>
        </row>
      </sheetData>
      <sheetData sheetId="3" refreshError="1"/>
      <sheetData sheetId="4" refreshError="1">
        <row r="2">
          <cell r="A2" t="str">
            <v>Rara vez</v>
          </cell>
        </row>
        <row r="3">
          <cell r="A3" t="str">
            <v>Improbable</v>
          </cell>
        </row>
        <row r="4">
          <cell r="A4" t="str">
            <v>Posible</v>
          </cell>
        </row>
        <row r="5">
          <cell r="A5" t="str">
            <v>Probable</v>
          </cell>
        </row>
        <row r="6">
          <cell r="A6" t="str">
            <v>Casi Seguro</v>
          </cell>
        </row>
        <row r="9">
          <cell r="B9" t="str">
            <v>Moderado</v>
          </cell>
        </row>
        <row r="10">
          <cell r="B10" t="str">
            <v>Mayor</v>
          </cell>
        </row>
        <row r="11">
          <cell r="B11" t="str">
            <v>Catastrófico</v>
          </cell>
        </row>
        <row r="12">
          <cell r="B12">
            <v>0</v>
          </cell>
        </row>
        <row r="19">
          <cell r="D19" t="str">
            <v>SI</v>
          </cell>
        </row>
        <row r="20">
          <cell r="D20" t="str">
            <v>NO</v>
          </cell>
        </row>
        <row r="27">
          <cell r="F27" t="str">
            <v>Permanente</v>
          </cell>
        </row>
        <row r="28">
          <cell r="F28" t="str">
            <v>Diario</v>
          </cell>
        </row>
        <row r="29">
          <cell r="F29" t="str">
            <v>Semanal</v>
          </cell>
        </row>
        <row r="30">
          <cell r="F30" t="str">
            <v>Mensual</v>
          </cell>
        </row>
        <row r="31">
          <cell r="F31" t="str">
            <v>Semestral</v>
          </cell>
        </row>
        <row r="32">
          <cell r="F32" t="str">
            <v>Anual</v>
          </cell>
        </row>
        <row r="33">
          <cell r="F33" t="str">
            <v>Cuatrianual</v>
          </cell>
        </row>
        <row r="34">
          <cell r="F34" t="str">
            <v>Según evento</v>
          </cell>
        </row>
        <row r="35">
          <cell r="F35">
            <v>0</v>
          </cell>
        </row>
        <row r="37">
          <cell r="G37" t="str">
            <v>01 de Enero - 30 de Abril</v>
          </cell>
        </row>
        <row r="38">
          <cell r="G38" t="str">
            <v>01 de Mayo - 30 de Agosto</v>
          </cell>
        </row>
        <row r="39">
          <cell r="G39" t="str">
            <v>01 de Septiembre - 30 de Diciembre</v>
          </cell>
        </row>
        <row r="42">
          <cell r="H42" t="str">
            <v>COMUNICACIONES</v>
          </cell>
        </row>
        <row r="43">
          <cell r="H43" t="str">
            <v>CONSERVACIÓN DE INFRAESTRUCTURA</v>
          </cell>
        </row>
        <row r="44">
          <cell r="H44" t="str">
            <v>DISEÑO DE PROYECTOS</v>
          </cell>
        </row>
        <row r="45">
          <cell r="H45" t="str">
            <v>EJECUCIÓN DE OBRAS</v>
          </cell>
        </row>
        <row r="46">
          <cell r="H46" t="str">
            <v>EVALUACIÓN Y CONTROL</v>
          </cell>
        </row>
        <row r="47">
          <cell r="H47" t="str">
            <v>FACTIBILIDAD DE PROYECTOS</v>
          </cell>
        </row>
        <row r="48">
          <cell r="H48" t="str">
            <v>GESTIÓN AMBIENTAL, CALIDAD Y SST</v>
          </cell>
        </row>
        <row r="49">
          <cell r="H49" t="str">
            <v>GESTIÓN CONTRACTUAL</v>
          </cell>
        </row>
        <row r="50">
          <cell r="H50" t="str">
            <v>GESTIÓN DE LA VALORIZACIÓN Y FINANCIACIÓN</v>
          </cell>
        </row>
        <row r="51">
          <cell r="H51" t="str">
            <v>GESTIÓN DEL TALENTO HUMANO</v>
          </cell>
        </row>
        <row r="52">
          <cell r="H52" t="str">
            <v>GESTIÓN DOCUMENTAL</v>
          </cell>
        </row>
        <row r="53">
          <cell r="H53" t="str">
            <v>GESTIÓN FINANCIERA</v>
          </cell>
        </row>
        <row r="54">
          <cell r="H54" t="str">
            <v>GESTIÓN INTEGRAL DE PROYECTOS</v>
          </cell>
        </row>
        <row r="55">
          <cell r="H55" t="str">
            <v>GESTIÓN INTERINSTITUCIONAL</v>
          </cell>
        </row>
        <row r="56">
          <cell r="H56" t="str">
            <v>GESTIÓN LEGAL</v>
          </cell>
        </row>
        <row r="57">
          <cell r="H57" t="str">
            <v>GESTIÓN PREDIAL</v>
          </cell>
        </row>
        <row r="58">
          <cell r="H58" t="str">
            <v>GESTIÓN SOCIAL Y PARTICIPACIÓN CIUDADANA</v>
          </cell>
        </row>
        <row r="59">
          <cell r="H59" t="str">
            <v>GESTIÓN TECNOLOGÍAS DE LA INFORMACIÓN Y COMUNICACIÓN</v>
          </cell>
        </row>
        <row r="60">
          <cell r="H60" t="str">
            <v xml:space="preserve">INNOVACIÓN Y GESTIÓN DEL CONOCIMIENTO </v>
          </cell>
        </row>
        <row r="61">
          <cell r="H61" t="str">
            <v>MEJORAMIENTO CONTINUO</v>
          </cell>
        </row>
        <row r="62">
          <cell r="H62" t="str">
            <v>PLANEACIÓN ESTRATÉGICA</v>
          </cell>
        </row>
        <row r="63">
          <cell r="H63" t="str">
            <v>RECURSOS FÍSICOS</v>
          </cell>
        </row>
        <row r="64">
          <cell r="H64">
            <v>0</v>
          </cell>
        </row>
        <row r="67">
          <cell r="O67" t="str">
            <v>Moderado</v>
          </cell>
          <cell r="P67" t="str">
            <v>Mayor</v>
          </cell>
          <cell r="Q67" t="str">
            <v>Catastrófico</v>
          </cell>
        </row>
        <row r="68">
          <cell r="O68">
            <v>5</v>
          </cell>
          <cell r="P68">
            <v>10</v>
          </cell>
          <cell r="Q68">
            <v>20</v>
          </cell>
        </row>
        <row r="69">
          <cell r="L69">
            <v>5</v>
          </cell>
          <cell r="M69" t="str">
            <v>Casi Seguro</v>
          </cell>
          <cell r="N69">
            <v>5</v>
          </cell>
          <cell r="O69" t="str">
            <v>25
MODERADA</v>
          </cell>
          <cell r="P69" t="str">
            <v>50
ALTA</v>
          </cell>
          <cell r="Q69" t="str">
            <v>100
EXTREMO</v>
          </cell>
        </row>
        <row r="70">
          <cell r="L70">
            <v>4</v>
          </cell>
          <cell r="M70" t="str">
            <v>Probable</v>
          </cell>
          <cell r="N70">
            <v>4</v>
          </cell>
          <cell r="O70" t="str">
            <v>20
MODERADA</v>
          </cell>
          <cell r="P70" t="str">
            <v>40
ALTA</v>
          </cell>
          <cell r="Q70" t="str">
            <v>80
EXTREMO</v>
          </cell>
        </row>
        <row r="71">
          <cell r="L71">
            <v>3</v>
          </cell>
          <cell r="M71" t="str">
            <v>Posible</v>
          </cell>
          <cell r="N71">
            <v>3</v>
          </cell>
          <cell r="O71" t="str">
            <v>15
MDOERADA</v>
          </cell>
          <cell r="P71" t="str">
            <v>30
ALTA</v>
          </cell>
          <cell r="Q71" t="str">
            <v>60
EXTREMO</v>
          </cell>
        </row>
        <row r="72">
          <cell r="L72">
            <v>2</v>
          </cell>
          <cell r="M72" t="str">
            <v>Improbable</v>
          </cell>
          <cell r="N72">
            <v>2</v>
          </cell>
          <cell r="O72" t="str">
            <v>10
BAJA</v>
          </cell>
          <cell r="P72" t="str">
            <v>20
MODERADA</v>
          </cell>
          <cell r="Q72" t="str">
            <v>40
ALTA</v>
          </cell>
        </row>
        <row r="73">
          <cell r="L73">
            <v>1</v>
          </cell>
          <cell r="M73" t="str">
            <v>Rara vez</v>
          </cell>
          <cell r="N73">
            <v>1</v>
          </cell>
          <cell r="O73" t="str">
            <v>5
BAJA</v>
          </cell>
          <cell r="P73" t="str">
            <v>10
BAJA</v>
          </cell>
          <cell r="Q73" t="str">
            <v>20
MODERADA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EACIÓN ESTRATÉGICA"/>
      <sheetName val="INSTRUCTIVO"/>
      <sheetName val="Control"/>
      <sheetName val="Listas"/>
      <sheetName val="MATRIZG"/>
    </sheetNames>
    <sheetDataSet>
      <sheetData sheetId="0" refreshError="1"/>
      <sheetData sheetId="1" refreshError="1"/>
      <sheetData sheetId="2" refreshError="1"/>
      <sheetData sheetId="3" refreshError="1">
        <row r="3">
          <cell r="F3">
            <v>1</v>
          </cell>
        </row>
        <row r="14">
          <cell r="O14" t="str">
            <v>Remota</v>
          </cell>
        </row>
        <row r="15">
          <cell r="O15" t="str">
            <v>Baja</v>
          </cell>
        </row>
        <row r="16">
          <cell r="O16" t="str">
            <v>Posible</v>
          </cell>
        </row>
        <row r="17">
          <cell r="O17" t="str">
            <v>Alta</v>
          </cell>
        </row>
        <row r="18">
          <cell r="O18" t="str">
            <v>Casi Seguro</v>
          </cell>
        </row>
        <row r="21">
          <cell r="Q21" t="str">
            <v>Insignificante</v>
          </cell>
        </row>
        <row r="22">
          <cell r="Q22" t="str">
            <v>Menor</v>
          </cell>
        </row>
        <row r="23">
          <cell r="Q23" t="str">
            <v>Moderado</v>
          </cell>
        </row>
        <row r="24">
          <cell r="Q24" t="str">
            <v>Mayor</v>
          </cell>
        </row>
        <row r="25">
          <cell r="Q25" t="str">
            <v>Catastrófico</v>
          </cell>
        </row>
      </sheetData>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PLANEACION"/>
      <sheetName val="Listas"/>
    </sheetNames>
    <sheetDataSet>
      <sheetData sheetId="0"/>
      <sheetData sheetId="1">
        <row r="9">
          <cell r="B9" t="str">
            <v>Moderado</v>
          </cell>
        </row>
        <row r="10">
          <cell r="B10" t="str">
            <v>Mayor</v>
          </cell>
        </row>
        <row r="11">
          <cell r="B11" t="str">
            <v>Catastrófico</v>
          </cell>
        </row>
        <row r="27">
          <cell r="F27" t="str">
            <v>Permanente</v>
          </cell>
        </row>
        <row r="28">
          <cell r="F28" t="str">
            <v>Diario</v>
          </cell>
        </row>
        <row r="29">
          <cell r="F29" t="str">
            <v>Semanal</v>
          </cell>
        </row>
        <row r="30">
          <cell r="F30" t="str">
            <v>Mensual</v>
          </cell>
        </row>
        <row r="31">
          <cell r="F31" t="str">
            <v>Semestral</v>
          </cell>
        </row>
        <row r="32">
          <cell r="F32" t="str">
            <v>Anual</v>
          </cell>
        </row>
        <row r="33">
          <cell r="F33" t="str">
            <v>Cuatrianual</v>
          </cell>
        </row>
        <row r="34">
          <cell r="F34" t="str">
            <v>Según evento</v>
          </cell>
        </row>
        <row r="37">
          <cell r="G37" t="str">
            <v>01 de Enero - 30 de Abril</v>
          </cell>
        </row>
        <row r="38">
          <cell r="G38" t="str">
            <v>01 de Mayo - 30 de Agosto</v>
          </cell>
        </row>
        <row r="39">
          <cell r="G39" t="str">
            <v>01 de Septiembre - 30 de Diciembre</v>
          </cell>
        </row>
        <row r="42">
          <cell r="H42" t="str">
            <v>COMUNICACIONES</v>
          </cell>
        </row>
        <row r="43">
          <cell r="H43" t="str">
            <v>CONSERVACIÓN DE INFRAESTRUCTURA</v>
          </cell>
        </row>
        <row r="44">
          <cell r="H44" t="str">
            <v>DISEÑO DE PROYECTOS</v>
          </cell>
        </row>
        <row r="45">
          <cell r="H45" t="str">
            <v>EJECUCIÓN DE OBRAS</v>
          </cell>
        </row>
        <row r="46">
          <cell r="H46" t="str">
            <v>EVALUACIÓN Y CONTROL</v>
          </cell>
        </row>
        <row r="47">
          <cell r="H47" t="str">
            <v>FACTIBILIDAD DE PROYECTOS</v>
          </cell>
        </row>
        <row r="48">
          <cell r="H48" t="str">
            <v>GESTIÓN AMBIENTAL, CALIDAD Y SST</v>
          </cell>
        </row>
        <row r="49">
          <cell r="H49" t="str">
            <v>GESTIÓN CONTRACTUAL</v>
          </cell>
        </row>
        <row r="50">
          <cell r="H50" t="str">
            <v>GESTIÓN DE LA VALORIZACIÓN Y FINANCIACIÓN</v>
          </cell>
        </row>
        <row r="51">
          <cell r="H51" t="str">
            <v>GESTIÓN DEL TALENTO HUMANO</v>
          </cell>
        </row>
        <row r="52">
          <cell r="H52" t="str">
            <v>GESTIÓN DOCUMENTAL</v>
          </cell>
        </row>
        <row r="53">
          <cell r="H53" t="str">
            <v>GESTIÓN FINANCIERA</v>
          </cell>
        </row>
        <row r="54">
          <cell r="H54" t="str">
            <v>GESTIÓN INTEGRAL DE PROYECTOS</v>
          </cell>
        </row>
        <row r="55">
          <cell r="H55" t="str">
            <v>GESTIÓN INTERINSTITUCIONAL</v>
          </cell>
        </row>
        <row r="56">
          <cell r="H56" t="str">
            <v>GESTIÓN LEGAL</v>
          </cell>
        </row>
        <row r="57">
          <cell r="H57" t="str">
            <v>GESTIÓN PREDIAL</v>
          </cell>
        </row>
        <row r="58">
          <cell r="H58" t="str">
            <v>GESTIÓN SOCIAL Y PARTICIPACIÓN CIUDADANA</v>
          </cell>
        </row>
        <row r="59">
          <cell r="H59" t="str">
            <v>GESTIÓN TECNOLOGÍAS DE LA INFORMACIÓN Y COMUNICACIÓN</v>
          </cell>
        </row>
        <row r="60">
          <cell r="H60" t="str">
            <v xml:space="preserve">INNOVACIÓN Y GESTIÓN DEL CONOCIMIENTO </v>
          </cell>
        </row>
        <row r="61">
          <cell r="H61" t="str">
            <v>MEJORAMIENTO CONTINUO</v>
          </cell>
        </row>
        <row r="62">
          <cell r="H62" t="str">
            <v>PLANEACIÓN ESTRATÉGICA</v>
          </cell>
        </row>
        <row r="63">
          <cell r="H63" t="str">
            <v>RECURSOS FÍSICOS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Instructivo"/>
      <sheetName val="Control"/>
      <sheetName val="Listas"/>
    </sheetNames>
    <sheetDataSet>
      <sheetData sheetId="0" refreshError="1"/>
      <sheetData sheetId="1" refreshError="1"/>
      <sheetData sheetId="2" refreshError="1"/>
      <sheetData sheetId="3">
        <row r="17">
          <cell r="E17" t="str">
            <v>Reducir</v>
          </cell>
        </row>
        <row r="18">
          <cell r="E18" t="str">
            <v>Evitar</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Control"/>
      <sheetName val="Listas"/>
    </sheetNames>
    <sheetDataSet>
      <sheetData sheetId="0" refreshError="1"/>
      <sheetData sheetId="1" refreshError="1"/>
      <sheetData sheetId="2" refreshError="1"/>
      <sheetData sheetId="3">
        <row r="3">
          <cell r="R3" t="str">
            <v>Previo</v>
          </cell>
        </row>
        <row r="4">
          <cell r="R4" t="str">
            <v>Posterior</v>
          </cell>
        </row>
        <row r="5">
          <cell r="R5" t="str">
            <v>Pre. y Post.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UNICACIONES"/>
      <sheetName val="INSTRUCTIVO"/>
      <sheetName val="Control"/>
      <sheetName val="Listas"/>
      <sheetName val="Hoja1"/>
    </sheetNames>
    <sheetDataSet>
      <sheetData sheetId="0"/>
      <sheetData sheetId="1"/>
      <sheetData sheetId="2"/>
      <sheetData sheetId="3">
        <row r="3">
          <cell r="F3">
            <v>1</v>
          </cell>
        </row>
        <row r="14">
          <cell r="O14" t="str">
            <v>Remota</v>
          </cell>
        </row>
        <row r="15">
          <cell r="O15" t="str">
            <v>Baja</v>
          </cell>
        </row>
        <row r="16">
          <cell r="O16" t="str">
            <v>Posible</v>
          </cell>
        </row>
        <row r="17">
          <cell r="O17" t="str">
            <v>Alta</v>
          </cell>
        </row>
        <row r="18">
          <cell r="O18" t="str">
            <v>Casi Seguro</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G"/>
      <sheetName val="INSTRUCTIVO"/>
      <sheetName val="Control"/>
      <sheetName val="Listas"/>
    </sheetNames>
    <sheetDataSet>
      <sheetData sheetId="0"/>
      <sheetData sheetId="1"/>
      <sheetData sheetId="2"/>
      <sheetData sheetId="3">
        <row r="97">
          <cell r="AD97" t="str">
            <v>SI</v>
          </cell>
        </row>
        <row r="98">
          <cell r="AD98" t="str">
            <v>NO</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LEGAL"/>
      <sheetName val="Instructivo"/>
      <sheetName val="Escalas"/>
      <sheetName val="Control"/>
      <sheetName val="Listas"/>
    </sheetNames>
    <sheetDataSet>
      <sheetData sheetId="0"/>
      <sheetData sheetId="1"/>
      <sheetData sheetId="2"/>
      <sheetData sheetId="3"/>
      <sheetData sheetId="4">
        <row r="2">
          <cell r="A2" t="str">
            <v>Rara vez</v>
          </cell>
        </row>
        <row r="42">
          <cell r="H42" t="str">
            <v>COMUNICACIONES</v>
          </cell>
        </row>
        <row r="43">
          <cell r="H43" t="str">
            <v>CONSERVACIÓN DE INFRAESTRUCTURA</v>
          </cell>
        </row>
        <row r="44">
          <cell r="H44" t="str">
            <v>DISEÑO DE PROYECTOS</v>
          </cell>
        </row>
        <row r="45">
          <cell r="H45" t="str">
            <v>EJECUCIÓN DE OBRAS</v>
          </cell>
        </row>
        <row r="46">
          <cell r="H46" t="str">
            <v>EVALUACIÓN Y CONTROL</v>
          </cell>
        </row>
        <row r="47">
          <cell r="H47" t="str">
            <v>FACTIBILIDAD DE PROYECTOS</v>
          </cell>
        </row>
        <row r="48">
          <cell r="H48" t="str">
            <v>GESTIÓN AMBIENTAL, CALIDAD Y SST</v>
          </cell>
        </row>
        <row r="49">
          <cell r="H49" t="str">
            <v>GESTIÓN CONTRACTUAL</v>
          </cell>
        </row>
        <row r="50">
          <cell r="H50" t="str">
            <v>GESTIÓN DE LA VALORIZACIÓN Y FINANCIACIÓN</v>
          </cell>
        </row>
        <row r="51">
          <cell r="H51" t="str">
            <v>GESTIÓN DEL TALENTO HUMANO</v>
          </cell>
        </row>
        <row r="52">
          <cell r="H52" t="str">
            <v>GESTIÓN DOCUMENTAL</v>
          </cell>
        </row>
        <row r="53">
          <cell r="H53" t="str">
            <v>GESTIÓN FINANCIERA</v>
          </cell>
        </row>
        <row r="54">
          <cell r="H54" t="str">
            <v>GESTIÓN INTEGRAL DE PROYECTOS</v>
          </cell>
        </row>
        <row r="55">
          <cell r="H55" t="str">
            <v>GESTIÓN INTERINSTITUCIONAL</v>
          </cell>
        </row>
        <row r="56">
          <cell r="H56" t="str">
            <v>GESTIÓN LEGAL</v>
          </cell>
        </row>
        <row r="57">
          <cell r="H57" t="str">
            <v>GESTIÓN PREDIAL</v>
          </cell>
        </row>
        <row r="58">
          <cell r="H58" t="str">
            <v>GESTIÓN SOCIAL Y PARTICIPACIÓN CIUDADANA</v>
          </cell>
        </row>
        <row r="59">
          <cell r="H59" t="str">
            <v>GESTIÓN TECNOLOGÍAS DE LA INFORMACIÓN Y COMUNICACIÓN</v>
          </cell>
        </row>
        <row r="60">
          <cell r="H60" t="str">
            <v xml:space="preserve">INNOVACIÓN Y GESTIÓN DEL CONOCIMIENTO </v>
          </cell>
        </row>
        <row r="61">
          <cell r="H61" t="str">
            <v>MEJORAMIENTO CONTINUO</v>
          </cell>
        </row>
        <row r="62">
          <cell r="H62" t="str">
            <v>PLANEACIÓN ESTRATÉGICA</v>
          </cell>
        </row>
        <row r="63">
          <cell r="H63" t="str">
            <v>RECURSOS FÍSICOS</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LEGAL"/>
      <sheetName val="Instructivo"/>
      <sheetName val="Escalas"/>
      <sheetName val="Control"/>
      <sheetName val="Listas"/>
    </sheetNames>
    <sheetDataSet>
      <sheetData sheetId="0"/>
      <sheetData sheetId="1"/>
      <sheetData sheetId="2"/>
      <sheetData sheetId="3"/>
      <sheetData sheetId="4">
        <row r="2">
          <cell r="A2" t="str">
            <v>Rara vez</v>
          </cell>
        </row>
        <row r="42">
          <cell r="H42" t="str">
            <v>COMUNICACIONES</v>
          </cell>
        </row>
        <row r="43">
          <cell r="H43" t="str">
            <v>CONSERVACIÓN DE INFRAESTRUCTURA</v>
          </cell>
        </row>
        <row r="44">
          <cell r="H44" t="str">
            <v>DISEÑO DE PROYECTOS</v>
          </cell>
        </row>
        <row r="45">
          <cell r="H45" t="str">
            <v>EJECUCIÓN DE OBRAS</v>
          </cell>
        </row>
        <row r="46">
          <cell r="H46" t="str">
            <v>EVALUACIÓN Y CONTROL</v>
          </cell>
        </row>
        <row r="47">
          <cell r="H47" t="str">
            <v>FACTIBILIDAD DE PROYECTOS</v>
          </cell>
        </row>
        <row r="48">
          <cell r="H48" t="str">
            <v>GESTIÓN AMBIENTAL, CALIDAD Y SST</v>
          </cell>
        </row>
        <row r="49">
          <cell r="H49" t="str">
            <v>GESTIÓN CONTRACTUAL</v>
          </cell>
        </row>
        <row r="50">
          <cell r="H50" t="str">
            <v>GESTIÓN DE LA VALORIZACIÓN Y FINANCIACIÓN</v>
          </cell>
        </row>
        <row r="51">
          <cell r="H51" t="str">
            <v>GESTIÓN DEL TALENTO HUMANO</v>
          </cell>
        </row>
        <row r="52">
          <cell r="H52" t="str">
            <v>GESTIÓN DOCUMENTAL</v>
          </cell>
        </row>
        <row r="53">
          <cell r="H53" t="str">
            <v>GESTIÓN FINANCIERA</v>
          </cell>
        </row>
        <row r="54">
          <cell r="H54" t="str">
            <v>GESTIÓN INTEGRAL DE PROYECTOS</v>
          </cell>
        </row>
        <row r="55">
          <cell r="H55" t="str">
            <v>GESTIÓN INTERINSTITUCIONAL</v>
          </cell>
        </row>
        <row r="56">
          <cell r="H56" t="str">
            <v>GESTIÓN LEGAL</v>
          </cell>
        </row>
        <row r="57">
          <cell r="H57" t="str">
            <v>GESTIÓN PREDIAL</v>
          </cell>
        </row>
        <row r="58">
          <cell r="H58" t="str">
            <v>GESTIÓN SOCIAL Y PARTICIPACIÓN CIUDADANA</v>
          </cell>
        </row>
        <row r="59">
          <cell r="H59" t="str">
            <v>GESTIÓN TECNOLOGÍAS DE LA INFORMACIÓN Y COMUNICACIÓN</v>
          </cell>
        </row>
        <row r="60">
          <cell r="H60" t="str">
            <v xml:space="preserve">INNOVACIÓN Y GESTIÓN DEL CONOCIMIENTO </v>
          </cell>
        </row>
        <row r="61">
          <cell r="H61" t="str">
            <v>MEJORAMIENTO CONTINUO</v>
          </cell>
        </row>
        <row r="62">
          <cell r="H62" t="str">
            <v>PLANEACIÓN ESTRATÉGICA</v>
          </cell>
        </row>
        <row r="63">
          <cell r="H63" t="str">
            <v>RECURSOS FÍSICOS</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VALORIZACION2"/>
      <sheetName val="Instructivo"/>
      <sheetName val="Control"/>
      <sheetName val="Escalas"/>
      <sheetName val="Listas"/>
    </sheetNames>
    <sheetDataSet>
      <sheetData sheetId="0"/>
      <sheetData sheetId="1"/>
      <sheetData sheetId="2"/>
      <sheetData sheetId="3"/>
      <sheetData sheetId="4">
        <row r="67">
          <cell r="O67" t="str">
            <v>Moderado</v>
          </cell>
          <cell r="P67" t="str">
            <v>Mayor</v>
          </cell>
          <cell r="Q67" t="str">
            <v>Catastrófico</v>
          </cell>
        </row>
        <row r="68">
          <cell r="O68">
            <v>5</v>
          </cell>
          <cell r="P68">
            <v>10</v>
          </cell>
          <cell r="Q68">
            <v>20</v>
          </cell>
        </row>
        <row r="69">
          <cell r="L69">
            <v>5</v>
          </cell>
          <cell r="M69" t="str">
            <v>Casi Seguro</v>
          </cell>
          <cell r="N69">
            <v>5</v>
          </cell>
          <cell r="O69" t="str">
            <v>25
MODERADA</v>
          </cell>
          <cell r="P69" t="str">
            <v>50
ALTA</v>
          </cell>
          <cell r="Q69" t="str">
            <v>100
EXTREMO</v>
          </cell>
        </row>
        <row r="70">
          <cell r="L70">
            <v>4</v>
          </cell>
          <cell r="M70" t="str">
            <v>Probable</v>
          </cell>
          <cell r="N70">
            <v>4</v>
          </cell>
          <cell r="O70" t="str">
            <v>20
MODERADA</v>
          </cell>
          <cell r="P70" t="str">
            <v>40
ALTA</v>
          </cell>
          <cell r="Q70" t="str">
            <v>80
EXTREMO</v>
          </cell>
        </row>
        <row r="71">
          <cell r="L71">
            <v>3</v>
          </cell>
          <cell r="M71" t="str">
            <v>Posible</v>
          </cell>
          <cell r="N71">
            <v>3</v>
          </cell>
          <cell r="O71" t="str">
            <v>15
MDOERADA</v>
          </cell>
          <cell r="P71" t="str">
            <v>30
ALTA</v>
          </cell>
          <cell r="Q71" t="str">
            <v>60
EXTREMO</v>
          </cell>
        </row>
        <row r="72">
          <cell r="L72">
            <v>2</v>
          </cell>
          <cell r="M72" t="str">
            <v>Improbable</v>
          </cell>
          <cell r="N72">
            <v>2</v>
          </cell>
          <cell r="O72" t="str">
            <v>10
BAJA</v>
          </cell>
          <cell r="P72" t="str">
            <v>20
MODERADA</v>
          </cell>
          <cell r="Q72" t="str">
            <v>40
ALTA</v>
          </cell>
        </row>
        <row r="73">
          <cell r="L73">
            <v>1</v>
          </cell>
          <cell r="M73" t="str">
            <v>Rara vez</v>
          </cell>
          <cell r="N73">
            <v>1</v>
          </cell>
          <cell r="O73" t="str">
            <v>5
BAJA</v>
          </cell>
          <cell r="P73" t="str">
            <v>10
BAJA</v>
          </cell>
          <cell r="Q73" t="str">
            <v>20
MODERADA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Hoja1"/>
      <sheetName val="Listas"/>
      <sheetName val="FOPE05_MATRIZ_RIESGOS_DE_CORRUP"/>
    </sheetNames>
    <sheetDataSet>
      <sheetData sheetId="0" refreshError="1"/>
      <sheetData sheetId="1" refreshError="1"/>
      <sheetData sheetId="2" refreshError="1">
        <row r="2">
          <cell r="A2" t="str">
            <v>Rara vez</v>
          </cell>
        </row>
        <row r="27">
          <cell r="F27" t="str">
            <v>Permanente</v>
          </cell>
        </row>
        <row r="28">
          <cell r="F28" t="str">
            <v>Diario</v>
          </cell>
        </row>
        <row r="29">
          <cell r="F29" t="str">
            <v>Semanal</v>
          </cell>
        </row>
        <row r="30">
          <cell r="F30" t="str">
            <v>Mensual</v>
          </cell>
        </row>
        <row r="31">
          <cell r="F31" t="str">
            <v>Semestral</v>
          </cell>
        </row>
        <row r="32">
          <cell r="F32" t="str">
            <v>Anual</v>
          </cell>
        </row>
        <row r="33">
          <cell r="F33" t="str">
            <v>Cuatrianual</v>
          </cell>
        </row>
        <row r="34">
          <cell r="F34" t="str">
            <v>Según evento</v>
          </cell>
        </row>
      </sheetData>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VALORIZACION2"/>
      <sheetName val="Instructivo"/>
      <sheetName val="Control"/>
      <sheetName val="Escalas"/>
      <sheetName val="Listas"/>
    </sheetNames>
    <sheetDataSet>
      <sheetData sheetId="0"/>
      <sheetData sheetId="1"/>
      <sheetData sheetId="2"/>
      <sheetData sheetId="3"/>
      <sheetData sheetId="4">
        <row r="67">
          <cell r="O67" t="str">
            <v>Moderado</v>
          </cell>
          <cell r="P67" t="str">
            <v>Mayor</v>
          </cell>
          <cell r="Q67" t="str">
            <v>Catastrófico</v>
          </cell>
        </row>
        <row r="68">
          <cell r="O68">
            <v>5</v>
          </cell>
          <cell r="P68">
            <v>10</v>
          </cell>
          <cell r="Q68">
            <v>20</v>
          </cell>
        </row>
        <row r="69">
          <cell r="L69">
            <v>5</v>
          </cell>
          <cell r="M69" t="str">
            <v>Casi Seguro</v>
          </cell>
          <cell r="N69">
            <v>5</v>
          </cell>
          <cell r="O69" t="str">
            <v>25
MODERADA</v>
          </cell>
          <cell r="P69" t="str">
            <v>50
ALTA</v>
          </cell>
          <cell r="Q69" t="str">
            <v>100
EXTREMO</v>
          </cell>
        </row>
        <row r="70">
          <cell r="L70">
            <v>4</v>
          </cell>
          <cell r="M70" t="str">
            <v>Probable</v>
          </cell>
          <cell r="N70">
            <v>4</v>
          </cell>
          <cell r="O70" t="str">
            <v>20
MODERADA</v>
          </cell>
          <cell r="P70" t="str">
            <v>40
ALTA</v>
          </cell>
          <cell r="Q70" t="str">
            <v>80
EXTREMO</v>
          </cell>
        </row>
        <row r="71">
          <cell r="L71">
            <v>3</v>
          </cell>
          <cell r="M71" t="str">
            <v>Posible</v>
          </cell>
          <cell r="N71">
            <v>3</v>
          </cell>
          <cell r="O71" t="str">
            <v>15
MDOERADA</v>
          </cell>
          <cell r="P71" t="str">
            <v>30
ALTA</v>
          </cell>
          <cell r="Q71" t="str">
            <v>60
EXTREMO</v>
          </cell>
        </row>
        <row r="72">
          <cell r="L72">
            <v>2</v>
          </cell>
          <cell r="M72" t="str">
            <v>Improbable</v>
          </cell>
          <cell r="N72">
            <v>2</v>
          </cell>
          <cell r="O72" t="str">
            <v>10
BAJA</v>
          </cell>
          <cell r="P72" t="str">
            <v>20
MODERADA</v>
          </cell>
          <cell r="Q72" t="str">
            <v>40
ALTA</v>
          </cell>
        </row>
        <row r="73">
          <cell r="L73">
            <v>1</v>
          </cell>
          <cell r="M73" t="str">
            <v>Rara vez</v>
          </cell>
          <cell r="N73">
            <v>1</v>
          </cell>
          <cell r="O73" t="str">
            <v>5
BAJA</v>
          </cell>
          <cell r="P73" t="str">
            <v>10
BAJA</v>
          </cell>
          <cell r="Q73" t="str">
            <v>20
MODERADA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Instructivo"/>
      <sheetName val="Escalas"/>
      <sheetName val="Control"/>
      <sheetName val="Listas"/>
    </sheetNames>
    <sheetDataSet>
      <sheetData sheetId="0"/>
      <sheetData sheetId="1"/>
      <sheetData sheetId="2"/>
      <sheetData sheetId="3"/>
      <sheetData sheetId="4">
        <row r="67">
          <cell r="O67" t="str">
            <v>Moderado</v>
          </cell>
          <cell r="P67" t="str">
            <v>Mayor</v>
          </cell>
          <cell r="Q67" t="str">
            <v>Catastrófico</v>
          </cell>
        </row>
        <row r="68">
          <cell r="O68">
            <v>5</v>
          </cell>
          <cell r="P68">
            <v>10</v>
          </cell>
          <cell r="Q68">
            <v>20</v>
          </cell>
        </row>
        <row r="69">
          <cell r="L69">
            <v>5</v>
          </cell>
          <cell r="M69" t="str">
            <v>Casi Seguro</v>
          </cell>
          <cell r="N69">
            <v>5</v>
          </cell>
          <cell r="O69" t="str">
            <v>25
MODERADA</v>
          </cell>
          <cell r="P69" t="str">
            <v>50
ALTA</v>
          </cell>
          <cell r="Q69" t="str">
            <v>100
EXTREMO</v>
          </cell>
        </row>
        <row r="70">
          <cell r="L70">
            <v>4</v>
          </cell>
          <cell r="M70" t="str">
            <v>Probable</v>
          </cell>
          <cell r="N70">
            <v>4</v>
          </cell>
          <cell r="O70" t="str">
            <v>20
MODERADA</v>
          </cell>
          <cell r="P70" t="str">
            <v>40
ALTA</v>
          </cell>
          <cell r="Q70" t="str">
            <v>80
EXTREMO</v>
          </cell>
        </row>
        <row r="71">
          <cell r="L71">
            <v>3</v>
          </cell>
          <cell r="M71" t="str">
            <v>Posible</v>
          </cell>
          <cell r="N71">
            <v>3</v>
          </cell>
          <cell r="O71" t="str">
            <v>15
MDOERADA</v>
          </cell>
          <cell r="P71" t="str">
            <v>30
ALTA</v>
          </cell>
          <cell r="Q71" t="str">
            <v>60
EXTREMO</v>
          </cell>
        </row>
        <row r="72">
          <cell r="L72">
            <v>2</v>
          </cell>
          <cell r="M72" t="str">
            <v>Improbable</v>
          </cell>
          <cell r="N72">
            <v>2</v>
          </cell>
          <cell r="O72" t="str">
            <v>10
BAJA</v>
          </cell>
          <cell r="P72" t="str">
            <v>20
MODERADA</v>
          </cell>
          <cell r="Q72" t="str">
            <v>40
ALTA</v>
          </cell>
        </row>
        <row r="73">
          <cell r="L73">
            <v>1</v>
          </cell>
          <cell r="M73" t="str">
            <v>Rara vez</v>
          </cell>
          <cell r="N73">
            <v>1</v>
          </cell>
          <cell r="O73" t="str">
            <v>5
BAJA</v>
          </cell>
          <cell r="P73" t="str">
            <v>10
BAJA</v>
          </cell>
          <cell r="Q73" t="str">
            <v>20
MODERADA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THUMANO"/>
      <sheetName val="Instructivo"/>
      <sheetName val="Escalas"/>
      <sheetName val="Control"/>
      <sheetName val="Listas"/>
    </sheetNames>
    <sheetDataSet>
      <sheetData sheetId="0" refreshError="1"/>
      <sheetData sheetId="1" refreshError="1"/>
      <sheetData sheetId="2" refreshError="1"/>
      <sheetData sheetId="3" refreshError="1"/>
      <sheetData sheetId="4" refreshError="1">
        <row r="2">
          <cell r="A2" t="str">
            <v>Rara vez</v>
          </cell>
        </row>
        <row r="67">
          <cell r="O67" t="str">
            <v>Moderado</v>
          </cell>
          <cell r="P67" t="str">
            <v>Mayor</v>
          </cell>
          <cell r="Q67" t="str">
            <v>Catastrófico</v>
          </cell>
        </row>
        <row r="68">
          <cell r="O68">
            <v>5</v>
          </cell>
          <cell r="P68">
            <v>10</v>
          </cell>
          <cell r="Q68">
            <v>20</v>
          </cell>
        </row>
        <row r="69">
          <cell r="L69">
            <v>5</v>
          </cell>
          <cell r="M69" t="str">
            <v>Casi Seguro</v>
          </cell>
          <cell r="N69">
            <v>5</v>
          </cell>
          <cell r="O69" t="str">
            <v>25
MODERADA</v>
          </cell>
          <cell r="P69" t="str">
            <v>50
ALTA</v>
          </cell>
          <cell r="Q69" t="str">
            <v>100
EXTREMO</v>
          </cell>
        </row>
        <row r="70">
          <cell r="L70">
            <v>4</v>
          </cell>
          <cell r="M70" t="str">
            <v>Probable</v>
          </cell>
          <cell r="N70">
            <v>4</v>
          </cell>
          <cell r="O70" t="str">
            <v>20
MODERADA</v>
          </cell>
          <cell r="P70" t="str">
            <v>40
ALTA</v>
          </cell>
          <cell r="Q70" t="str">
            <v>80
EXTREMO</v>
          </cell>
        </row>
        <row r="71">
          <cell r="L71">
            <v>3</v>
          </cell>
          <cell r="M71" t="str">
            <v>Posible</v>
          </cell>
          <cell r="N71">
            <v>3</v>
          </cell>
          <cell r="O71" t="str">
            <v>15
MDOERADA</v>
          </cell>
          <cell r="P71" t="str">
            <v>30
ALTA</v>
          </cell>
          <cell r="Q71" t="str">
            <v>60
EXTREMO</v>
          </cell>
        </row>
        <row r="72">
          <cell r="L72">
            <v>2</v>
          </cell>
          <cell r="M72" t="str">
            <v>Improbable</v>
          </cell>
          <cell r="N72">
            <v>2</v>
          </cell>
          <cell r="O72" t="str">
            <v>10
BAJA</v>
          </cell>
          <cell r="P72" t="str">
            <v>20
MODERADA</v>
          </cell>
          <cell r="Q72" t="str">
            <v>40
ALTA</v>
          </cell>
        </row>
        <row r="73">
          <cell r="L73">
            <v>1</v>
          </cell>
          <cell r="M73" t="str">
            <v>Rara vez</v>
          </cell>
          <cell r="N73">
            <v>1</v>
          </cell>
          <cell r="O73" t="str">
            <v>5
BAJA</v>
          </cell>
          <cell r="P73" t="str">
            <v>10
BAJA</v>
          </cell>
          <cell r="Q73" t="str">
            <v>20
MODERADA</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isicos"/>
      <sheetName val="G.Documental"/>
      <sheetName val="Instructivo"/>
      <sheetName val="Escalas"/>
      <sheetName val="Control"/>
      <sheetName val="Listas"/>
    </sheetNames>
    <sheetDataSet>
      <sheetData sheetId="0" refreshError="1"/>
      <sheetData sheetId="1" refreshError="1"/>
      <sheetData sheetId="2" refreshError="1"/>
      <sheetData sheetId="3" refreshError="1"/>
      <sheetData sheetId="4" refreshError="1"/>
      <sheetData sheetId="5" refreshError="1">
        <row r="2">
          <cell r="A2" t="str">
            <v>Rara vez</v>
          </cell>
        </row>
        <row r="67">
          <cell r="O67" t="str">
            <v>Moderado</v>
          </cell>
          <cell r="P67" t="str">
            <v>Mayor</v>
          </cell>
          <cell r="Q67" t="str">
            <v>Catastrófico</v>
          </cell>
        </row>
        <row r="69">
          <cell r="L69">
            <v>5</v>
          </cell>
          <cell r="M69" t="str">
            <v>Casi Seguro</v>
          </cell>
          <cell r="O69" t="str">
            <v>25
MODERADA</v>
          </cell>
          <cell r="P69" t="str">
            <v>50
ALTA</v>
          </cell>
          <cell r="Q69" t="str">
            <v>100
EXTREMO</v>
          </cell>
        </row>
        <row r="70">
          <cell r="L70">
            <v>4</v>
          </cell>
          <cell r="M70" t="str">
            <v>Probable</v>
          </cell>
          <cell r="O70" t="str">
            <v>20
MODERADA</v>
          </cell>
          <cell r="P70" t="str">
            <v>40
ALTA</v>
          </cell>
          <cell r="Q70" t="str">
            <v>80
EXTREMO</v>
          </cell>
        </row>
        <row r="71">
          <cell r="L71">
            <v>3</v>
          </cell>
          <cell r="M71" t="str">
            <v>Posible</v>
          </cell>
          <cell r="O71" t="str">
            <v>15
MDOERADA</v>
          </cell>
          <cell r="P71" t="str">
            <v>30
ALTA</v>
          </cell>
          <cell r="Q71" t="str">
            <v>60
EXTREMO</v>
          </cell>
        </row>
        <row r="72">
          <cell r="L72">
            <v>2</v>
          </cell>
          <cell r="M72" t="str">
            <v>Improbable</v>
          </cell>
          <cell r="O72" t="str">
            <v>10
BAJA</v>
          </cell>
          <cell r="P72" t="str">
            <v>20
MODERADA</v>
          </cell>
          <cell r="Q72" t="str">
            <v>40
ALTA</v>
          </cell>
        </row>
        <row r="73">
          <cell r="L73">
            <v>1</v>
          </cell>
          <cell r="M73" t="str">
            <v>Rara vez</v>
          </cell>
          <cell r="O73" t="str">
            <v>5
BAJA</v>
          </cell>
          <cell r="P73" t="str">
            <v>10
BAJA</v>
          </cell>
          <cell r="Q73" t="str">
            <v>20
MODERADA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Instructivo"/>
      <sheetName val="Control"/>
      <sheetName val="Listas"/>
    </sheetNames>
    <sheetDataSet>
      <sheetData sheetId="0"/>
      <sheetData sheetId="1"/>
      <sheetData sheetId="2"/>
      <sheetData sheetId="3">
        <row r="2">
          <cell r="A2" t="str">
            <v>Posible</v>
          </cell>
        </row>
        <row r="3">
          <cell r="A3" t="str">
            <v>Casi Seguro</v>
          </cell>
        </row>
        <row r="9">
          <cell r="C9" t="str">
            <v>Preventivo</v>
          </cell>
        </row>
        <row r="10">
          <cell r="C10" t="str">
            <v>Correctivo</v>
          </cell>
        </row>
        <row r="13">
          <cell r="D13" t="str">
            <v>SI</v>
          </cell>
        </row>
        <row r="14">
          <cell r="D14" t="str">
            <v>NO</v>
          </cell>
        </row>
        <row r="17">
          <cell r="E17" t="str">
            <v>Reducir</v>
          </cell>
        </row>
        <row r="18">
          <cell r="E18" t="str">
            <v>Evitar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Control"/>
      <sheetName val="Listas"/>
    </sheetNames>
    <sheetDataSet>
      <sheetData sheetId="0"/>
      <sheetData sheetId="1"/>
      <sheetData sheetId="2"/>
      <sheetData sheetId="3">
        <row r="3">
          <cell r="R3" t="str">
            <v>Previo</v>
          </cell>
          <cell r="S3" t="str">
            <v>Limitado</v>
          </cell>
          <cell r="T3" t="str">
            <v>Ninguno</v>
          </cell>
        </row>
        <row r="4">
          <cell r="R4" t="str">
            <v>Posterior</v>
          </cell>
          <cell r="S4" t="str">
            <v>Medio</v>
          </cell>
          <cell r="T4" t="str">
            <v>Probabilidad</v>
          </cell>
        </row>
        <row r="5">
          <cell r="R5" t="str">
            <v>Pre. y Post.</v>
          </cell>
          <cell r="S5" t="str">
            <v>Fuerte</v>
          </cell>
          <cell r="T5" t="str">
            <v>Impacto</v>
          </cell>
        </row>
        <row r="6">
          <cell r="T6" t="str">
            <v>Ambos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Control"/>
      <sheetName val="Listas"/>
    </sheetNames>
    <sheetDataSet>
      <sheetData sheetId="0"/>
      <sheetData sheetId="1"/>
      <sheetData sheetId="2"/>
      <sheetData sheetId="3">
        <row r="3">
          <cell r="Q3" t="str">
            <v>Método</v>
          </cell>
        </row>
        <row r="4">
          <cell r="Q4" t="str">
            <v>R. Humano</v>
          </cell>
        </row>
        <row r="5">
          <cell r="Q5" t="str">
            <v>Financiero</v>
          </cell>
        </row>
        <row r="6">
          <cell r="Q6" t="str">
            <v>Tecnológico</v>
          </cell>
        </row>
        <row r="7">
          <cell r="Q7" t="str">
            <v>Infraestructura</v>
          </cell>
        </row>
        <row r="8">
          <cell r="Q8" t="str">
            <v>Ambiente de trabajo</v>
          </cell>
        </row>
        <row r="9">
          <cell r="Q9" t="str">
            <v>Otros recursos</v>
          </cell>
        </row>
        <row r="10">
          <cell r="Q10" t="str">
            <v>Proveedor</v>
          </cell>
        </row>
        <row r="11">
          <cell r="Q11" t="str">
            <v>Cliente</v>
          </cell>
        </row>
        <row r="12">
          <cell r="Q12" t="str">
            <v>Naturales</v>
          </cell>
        </row>
        <row r="13">
          <cell r="Q13" t="str">
            <v>Externo</v>
          </cell>
        </row>
        <row r="14">
          <cell r="Q14" t="str">
            <v>Otro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OBRAS7"/>
      <sheetName val="Instructivo"/>
      <sheetName val="Control"/>
      <sheetName val="Escalas"/>
      <sheetName val="Listas"/>
    </sheetNames>
    <sheetDataSet>
      <sheetData sheetId="0"/>
      <sheetData sheetId="1"/>
      <sheetData sheetId="2">
        <row r="2">
          <cell r="A2" t="str">
            <v>Matriz riesgos de corrupción</v>
          </cell>
        </row>
        <row r="4">
          <cell r="A4" t="str">
            <v>FO-PE-05</v>
          </cell>
          <cell r="C4" t="str">
            <v>Planeación Estratégica</v>
          </cell>
          <cell r="H4">
            <v>5</v>
          </cell>
        </row>
      </sheetData>
      <sheetData sheetId="3"/>
      <sheetData sheetId="4">
        <row r="2">
          <cell r="A2" t="str">
            <v>Rara vez</v>
          </cell>
        </row>
        <row r="3">
          <cell r="A3" t="str">
            <v>Improbable</v>
          </cell>
        </row>
        <row r="4">
          <cell r="A4" t="str">
            <v>Posible</v>
          </cell>
        </row>
        <row r="5">
          <cell r="A5" t="str">
            <v>Probable</v>
          </cell>
        </row>
        <row r="6">
          <cell r="A6" t="str">
            <v>Casi Seguro</v>
          </cell>
        </row>
        <row r="9">
          <cell r="B9" t="str">
            <v>Moderado</v>
          </cell>
        </row>
        <row r="10">
          <cell r="B10" t="str">
            <v>Mayor</v>
          </cell>
        </row>
        <row r="11">
          <cell r="B11" t="str">
            <v>Catastrófico</v>
          </cell>
        </row>
        <row r="12">
          <cell r="B12">
            <v>0</v>
          </cell>
        </row>
        <row r="19">
          <cell r="D19" t="str">
            <v>SI</v>
          </cell>
        </row>
        <row r="20">
          <cell r="D20" t="str">
            <v>NO</v>
          </cell>
        </row>
        <row r="27">
          <cell r="F27" t="str">
            <v>Permanente</v>
          </cell>
        </row>
        <row r="28">
          <cell r="F28" t="str">
            <v>Diario</v>
          </cell>
        </row>
        <row r="29">
          <cell r="F29" t="str">
            <v>Semanal</v>
          </cell>
        </row>
        <row r="30">
          <cell r="F30" t="str">
            <v>Mensual</v>
          </cell>
        </row>
        <row r="31">
          <cell r="F31" t="str">
            <v>Semestral</v>
          </cell>
        </row>
        <row r="32">
          <cell r="F32" t="str">
            <v>Anual</v>
          </cell>
        </row>
        <row r="33">
          <cell r="F33" t="str">
            <v>Cuatrianual</v>
          </cell>
        </row>
        <row r="34">
          <cell r="F34" t="str">
            <v>Según evento</v>
          </cell>
        </row>
        <row r="35">
          <cell r="F35">
            <v>0</v>
          </cell>
        </row>
        <row r="37">
          <cell r="G37" t="str">
            <v>01 de Enero - 30 de Abril</v>
          </cell>
        </row>
        <row r="38">
          <cell r="G38" t="str">
            <v>01 de Mayo - 30 de Agosto</v>
          </cell>
        </row>
        <row r="39">
          <cell r="G39" t="str">
            <v>01 de Septiembre - 30 de Diciembre</v>
          </cell>
        </row>
        <row r="42">
          <cell r="H42" t="str">
            <v>COMUNICACIONES</v>
          </cell>
        </row>
        <row r="43">
          <cell r="H43" t="str">
            <v>CONSERVACIÓN DE INFRAESTRUCTURA</v>
          </cell>
        </row>
        <row r="44">
          <cell r="H44" t="str">
            <v>DISEÑO DE PROYECTOS</v>
          </cell>
        </row>
        <row r="45">
          <cell r="H45" t="str">
            <v>EJECUCIÓN DE OBRAS</v>
          </cell>
        </row>
        <row r="46">
          <cell r="H46" t="str">
            <v>EVALUACIÓN Y CONTROL</v>
          </cell>
        </row>
        <row r="47">
          <cell r="H47" t="str">
            <v>FACTIBILIDAD DE PROYECTOS</v>
          </cell>
        </row>
        <row r="48">
          <cell r="H48" t="str">
            <v>GESTIÓN AMBIENTAL, CALIDAD Y SST</v>
          </cell>
        </row>
        <row r="49">
          <cell r="H49" t="str">
            <v>GESTIÓN CONTRACTUAL</v>
          </cell>
        </row>
        <row r="50">
          <cell r="H50" t="str">
            <v>GESTIÓN DE LA VALORIZACIÓN Y FINANCIACIÓN</v>
          </cell>
        </row>
        <row r="51">
          <cell r="H51" t="str">
            <v>GESTIÓN DEL TALENTO HUMANO</v>
          </cell>
        </row>
        <row r="52">
          <cell r="H52" t="str">
            <v>GESTIÓN DOCUMENTAL</v>
          </cell>
        </row>
        <row r="53">
          <cell r="H53" t="str">
            <v>GESTIÓN FINANCIERA</v>
          </cell>
        </row>
        <row r="54">
          <cell r="H54" t="str">
            <v>GESTIÓN INTEGRAL DE PROYECTOS</v>
          </cell>
        </row>
        <row r="55">
          <cell r="H55" t="str">
            <v>GESTIÓN INTERINSTITUCIONAL</v>
          </cell>
        </row>
        <row r="56">
          <cell r="H56" t="str">
            <v>GESTIÓN LEGAL</v>
          </cell>
        </row>
        <row r="57">
          <cell r="H57" t="str">
            <v>GESTIÓN PREDIAL</v>
          </cell>
        </row>
        <row r="58">
          <cell r="H58" t="str">
            <v>GESTIÓN SOCIAL Y PARTICIPACIÓN CIUDADANA</v>
          </cell>
        </row>
        <row r="59">
          <cell r="H59" t="str">
            <v>GESTIÓN TECNOLOGÍAS DE LA INFORMACIÓN Y COMUNICACIÓN</v>
          </cell>
        </row>
        <row r="60">
          <cell r="H60" t="str">
            <v xml:space="preserve">INNOVACIÓN Y GESTIÓN DEL CONOCIMIENTO </v>
          </cell>
        </row>
        <row r="61">
          <cell r="H61" t="str">
            <v>MEJORAMIENTO CONTINUO</v>
          </cell>
        </row>
        <row r="62">
          <cell r="H62" t="str">
            <v>PLANEACIÓN ESTRATÉGICA</v>
          </cell>
        </row>
        <row r="63">
          <cell r="H63" t="str">
            <v>RECURSOS FÍSICOS</v>
          </cell>
        </row>
        <row r="64">
          <cell r="H64">
            <v>0</v>
          </cell>
        </row>
        <row r="67">
          <cell r="O67" t="str">
            <v>Moderado</v>
          </cell>
          <cell r="P67" t="str">
            <v>Mayor</v>
          </cell>
          <cell r="Q67" t="str">
            <v>Catastrófico</v>
          </cell>
        </row>
        <row r="68">
          <cell r="O68">
            <v>5</v>
          </cell>
          <cell r="P68">
            <v>10</v>
          </cell>
          <cell r="Q68">
            <v>20</v>
          </cell>
        </row>
        <row r="69">
          <cell r="L69">
            <v>5</v>
          </cell>
          <cell r="M69" t="str">
            <v>Casi Seguro</v>
          </cell>
          <cell r="N69">
            <v>5</v>
          </cell>
          <cell r="O69" t="str">
            <v>25
MODERADA</v>
          </cell>
          <cell r="P69" t="str">
            <v>50
ALTA</v>
          </cell>
          <cell r="Q69" t="str">
            <v>100
EXTREMO</v>
          </cell>
        </row>
        <row r="70">
          <cell r="L70">
            <v>4</v>
          </cell>
          <cell r="M70" t="str">
            <v>Probable</v>
          </cell>
          <cell r="N70">
            <v>4</v>
          </cell>
          <cell r="O70" t="str">
            <v>20
MODERADA</v>
          </cell>
          <cell r="P70" t="str">
            <v>40
ALTA</v>
          </cell>
          <cell r="Q70" t="str">
            <v>80
EXTREMO</v>
          </cell>
        </row>
        <row r="71">
          <cell r="L71">
            <v>3</v>
          </cell>
          <cell r="M71" t="str">
            <v>Posible</v>
          </cell>
          <cell r="N71">
            <v>3</v>
          </cell>
          <cell r="O71" t="str">
            <v>15
MDOERADA</v>
          </cell>
          <cell r="P71" t="str">
            <v>30
ALTA</v>
          </cell>
          <cell r="Q71" t="str">
            <v>60
EXTREMO</v>
          </cell>
        </row>
        <row r="72">
          <cell r="L72">
            <v>2</v>
          </cell>
          <cell r="M72" t="str">
            <v>Improbable</v>
          </cell>
          <cell r="N72">
            <v>2</v>
          </cell>
          <cell r="O72" t="str">
            <v>10
BAJA</v>
          </cell>
          <cell r="P72" t="str">
            <v>20
MODERADA</v>
          </cell>
          <cell r="Q72" t="str">
            <v>40
ALTA</v>
          </cell>
        </row>
        <row r="73">
          <cell r="L73">
            <v>1</v>
          </cell>
          <cell r="M73" t="str">
            <v>Rara vez</v>
          </cell>
          <cell r="N73">
            <v>1</v>
          </cell>
          <cell r="O73" t="str">
            <v>5
BAJA</v>
          </cell>
          <cell r="P73" t="str">
            <v>10
BAJA</v>
          </cell>
          <cell r="Q73" t="str">
            <v>20
MODERADA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FACTIBILIDAD7"/>
      <sheetName val="Instructivo"/>
      <sheetName val="Control"/>
      <sheetName val="Escalas"/>
      <sheetName val="Listas"/>
    </sheetNames>
    <sheetDataSet>
      <sheetData sheetId="0"/>
      <sheetData sheetId="1"/>
      <sheetData sheetId="2">
        <row r="2">
          <cell r="A2" t="str">
            <v>Matriz riesgos de corrupción</v>
          </cell>
        </row>
        <row r="4">
          <cell r="A4" t="str">
            <v>FO-PE-05</v>
          </cell>
          <cell r="C4" t="str">
            <v>Planeación Estratégica</v>
          </cell>
          <cell r="H4">
            <v>5</v>
          </cell>
        </row>
      </sheetData>
      <sheetData sheetId="3"/>
      <sheetData sheetId="4">
        <row r="2">
          <cell r="A2" t="str">
            <v>Rara vez</v>
          </cell>
        </row>
        <row r="3">
          <cell r="A3" t="str">
            <v>Improbable</v>
          </cell>
        </row>
        <row r="4">
          <cell r="A4" t="str">
            <v>Posible</v>
          </cell>
        </row>
        <row r="5">
          <cell r="A5" t="str">
            <v>Probable</v>
          </cell>
        </row>
        <row r="6">
          <cell r="A6" t="str">
            <v>Casi Seguro</v>
          </cell>
        </row>
        <row r="9">
          <cell r="B9" t="str">
            <v>Moderado</v>
          </cell>
        </row>
        <row r="10">
          <cell r="B10" t="str">
            <v>Mayor</v>
          </cell>
        </row>
        <row r="11">
          <cell r="B11" t="str">
            <v>Catastrófico</v>
          </cell>
        </row>
        <row r="12">
          <cell r="B12">
            <v>0</v>
          </cell>
        </row>
        <row r="19">
          <cell r="D19" t="str">
            <v>SI</v>
          </cell>
        </row>
        <row r="20">
          <cell r="D20" t="str">
            <v>NO</v>
          </cell>
        </row>
        <row r="27">
          <cell r="F27" t="str">
            <v>Permanente</v>
          </cell>
        </row>
        <row r="28">
          <cell r="F28" t="str">
            <v>Diario</v>
          </cell>
        </row>
        <row r="29">
          <cell r="F29" t="str">
            <v>Semanal</v>
          </cell>
        </row>
        <row r="30">
          <cell r="F30" t="str">
            <v>Mensual</v>
          </cell>
        </row>
        <row r="31">
          <cell r="F31" t="str">
            <v>Semestral</v>
          </cell>
        </row>
        <row r="32">
          <cell r="F32" t="str">
            <v>Anual</v>
          </cell>
        </row>
        <row r="33">
          <cell r="F33" t="str">
            <v>Cuatrianual</v>
          </cell>
        </row>
        <row r="34">
          <cell r="F34" t="str">
            <v>Según evento</v>
          </cell>
        </row>
        <row r="35">
          <cell r="F35">
            <v>0</v>
          </cell>
        </row>
        <row r="37">
          <cell r="G37" t="str">
            <v>01 de Enero - 30 de Abril</v>
          </cell>
        </row>
        <row r="38">
          <cell r="G38" t="str">
            <v>01 de Mayo - 30 de Agosto</v>
          </cell>
        </row>
        <row r="39">
          <cell r="G39" t="str">
            <v>01 de Septiembre - 30 de Diciembre</v>
          </cell>
        </row>
        <row r="42">
          <cell r="H42" t="str">
            <v>COMUNICACIONES</v>
          </cell>
        </row>
        <row r="43">
          <cell r="H43" t="str">
            <v>CONSERVACIÓN DE INFRAESTRUCTURA</v>
          </cell>
        </row>
        <row r="44">
          <cell r="H44" t="str">
            <v>DISEÑO DE PROYECTOS</v>
          </cell>
        </row>
        <row r="45">
          <cell r="H45" t="str">
            <v>EJECUCIÓN DE OBRAS</v>
          </cell>
        </row>
        <row r="46">
          <cell r="H46" t="str">
            <v>EVALUACIÓN Y CONTROL</v>
          </cell>
        </row>
        <row r="47">
          <cell r="H47" t="str">
            <v>FACTIBILIDAD DE PROYECTOS</v>
          </cell>
        </row>
        <row r="48">
          <cell r="H48" t="str">
            <v>GESTIÓN AMBIENTAL, CALIDAD Y SST</v>
          </cell>
        </row>
        <row r="49">
          <cell r="H49" t="str">
            <v>GESTIÓN CONTRACTUAL</v>
          </cell>
        </row>
        <row r="50">
          <cell r="H50" t="str">
            <v>GESTIÓN DE LA VALORIZACIÓN Y FINANCIACIÓN</v>
          </cell>
        </row>
        <row r="51">
          <cell r="H51" t="str">
            <v>GESTIÓN DEL TALENTO HUMANO</v>
          </cell>
        </row>
        <row r="52">
          <cell r="H52" t="str">
            <v>GESTIÓN DOCUMENTAL</v>
          </cell>
        </row>
        <row r="53">
          <cell r="H53" t="str">
            <v>GESTIÓN FINANCIERA</v>
          </cell>
        </row>
        <row r="54">
          <cell r="H54" t="str">
            <v>GESTIÓN INTEGRAL DE PROYECTOS</v>
          </cell>
        </row>
        <row r="55">
          <cell r="H55" t="str">
            <v>GESTIÓN INTERINSTITUCIONAL</v>
          </cell>
        </row>
        <row r="56">
          <cell r="H56" t="str">
            <v>GESTIÓN LEGAL</v>
          </cell>
        </row>
        <row r="57">
          <cell r="H57" t="str">
            <v>GESTIÓN PREDIAL</v>
          </cell>
        </row>
        <row r="58">
          <cell r="H58" t="str">
            <v>GESTIÓN SOCIAL Y PARTICIPACIÓN CIUDADANA</v>
          </cell>
        </row>
        <row r="59">
          <cell r="H59" t="str">
            <v>GESTIÓN TECNOLOGÍAS DE LA INFORMACIÓN Y COMUNICACIÓN</v>
          </cell>
        </row>
        <row r="60">
          <cell r="H60" t="str">
            <v xml:space="preserve">INNOVACIÓN Y GESTIÓN DEL CONOCIMIENTO </v>
          </cell>
        </row>
        <row r="61">
          <cell r="H61" t="str">
            <v>MEJORAMIENTO CONTINUO</v>
          </cell>
        </row>
        <row r="62">
          <cell r="H62" t="str">
            <v>PLANEACIÓN ESTRATÉGICA</v>
          </cell>
        </row>
        <row r="63">
          <cell r="H63" t="str">
            <v>RECURSOS FÍSICOS</v>
          </cell>
        </row>
        <row r="64">
          <cell r="H64">
            <v>0</v>
          </cell>
        </row>
        <row r="67">
          <cell r="O67" t="str">
            <v>Moderado</v>
          </cell>
          <cell r="P67" t="str">
            <v>Mayor</v>
          </cell>
          <cell r="Q67" t="str">
            <v>Catastrófico</v>
          </cell>
        </row>
        <row r="68">
          <cell r="O68">
            <v>5</v>
          </cell>
          <cell r="P68">
            <v>10</v>
          </cell>
          <cell r="Q68">
            <v>20</v>
          </cell>
        </row>
        <row r="69">
          <cell r="L69">
            <v>5</v>
          </cell>
          <cell r="M69" t="str">
            <v>Casi Seguro</v>
          </cell>
          <cell r="N69">
            <v>5</v>
          </cell>
          <cell r="O69" t="str">
            <v>25
MODERADA</v>
          </cell>
          <cell r="P69" t="str">
            <v>50
ALTA</v>
          </cell>
          <cell r="Q69" t="str">
            <v>100
EXTREMO</v>
          </cell>
        </row>
        <row r="70">
          <cell r="L70">
            <v>4</v>
          </cell>
          <cell r="M70" t="str">
            <v>Probable</v>
          </cell>
          <cell r="N70">
            <v>4</v>
          </cell>
          <cell r="O70" t="str">
            <v>20
MODERADA</v>
          </cell>
          <cell r="P70" t="str">
            <v>40
ALTA</v>
          </cell>
          <cell r="Q70" t="str">
            <v>80
EXTREMO</v>
          </cell>
        </row>
        <row r="71">
          <cell r="L71">
            <v>3</v>
          </cell>
          <cell r="M71" t="str">
            <v>Posible</v>
          </cell>
          <cell r="N71">
            <v>3</v>
          </cell>
          <cell r="O71" t="str">
            <v>15
MDOERADA</v>
          </cell>
          <cell r="P71" t="str">
            <v>30
ALTA</v>
          </cell>
          <cell r="Q71" t="str">
            <v>60
EXTREMO</v>
          </cell>
        </row>
        <row r="72">
          <cell r="L72">
            <v>2</v>
          </cell>
          <cell r="M72" t="str">
            <v>Improbable</v>
          </cell>
          <cell r="N72">
            <v>2</v>
          </cell>
          <cell r="O72" t="str">
            <v>10
BAJA</v>
          </cell>
          <cell r="P72" t="str">
            <v>20
MODERADA</v>
          </cell>
          <cell r="Q72" t="str">
            <v>40
ALTA</v>
          </cell>
        </row>
        <row r="73">
          <cell r="L73">
            <v>1</v>
          </cell>
          <cell r="M73" t="str">
            <v>Rara vez</v>
          </cell>
          <cell r="N73">
            <v>1</v>
          </cell>
          <cell r="O73" t="str">
            <v>5
BAJA</v>
          </cell>
          <cell r="P73" t="str">
            <v>10
BAJA</v>
          </cell>
          <cell r="Q73" t="str">
            <v>20
MODERADA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VALORIZACION7"/>
      <sheetName val="Instructivo"/>
      <sheetName val="Control"/>
      <sheetName val="Escalas"/>
      <sheetName val="Listas"/>
    </sheetNames>
    <sheetDataSet>
      <sheetData sheetId="0"/>
      <sheetData sheetId="1"/>
      <sheetData sheetId="2">
        <row r="2">
          <cell r="A2" t="str">
            <v>Matriz riesgos de corrupción</v>
          </cell>
        </row>
        <row r="4">
          <cell r="A4" t="str">
            <v>FO-PE-05</v>
          </cell>
          <cell r="C4" t="str">
            <v>Planeación Estratégica</v>
          </cell>
          <cell r="H4">
            <v>5</v>
          </cell>
        </row>
      </sheetData>
      <sheetData sheetId="3"/>
      <sheetData sheetId="4">
        <row r="2">
          <cell r="A2" t="str">
            <v>Rara vez</v>
          </cell>
        </row>
        <row r="3">
          <cell r="A3" t="str">
            <v>Improbable</v>
          </cell>
        </row>
        <row r="4">
          <cell r="A4" t="str">
            <v>Posible</v>
          </cell>
        </row>
        <row r="5">
          <cell r="A5" t="str">
            <v>Probable</v>
          </cell>
        </row>
        <row r="6">
          <cell r="A6" t="str">
            <v>Casi Seguro</v>
          </cell>
        </row>
        <row r="9">
          <cell r="B9" t="str">
            <v>Moderado</v>
          </cell>
        </row>
        <row r="10">
          <cell r="B10" t="str">
            <v>Mayor</v>
          </cell>
        </row>
        <row r="11">
          <cell r="B11" t="str">
            <v>Catastrófico</v>
          </cell>
        </row>
        <row r="12">
          <cell r="B12">
            <v>0</v>
          </cell>
        </row>
        <row r="19">
          <cell r="D19" t="str">
            <v>SI</v>
          </cell>
        </row>
        <row r="20">
          <cell r="D20" t="str">
            <v>NO</v>
          </cell>
        </row>
        <row r="27">
          <cell r="F27" t="str">
            <v>Permanente</v>
          </cell>
        </row>
        <row r="28">
          <cell r="F28" t="str">
            <v>Diario</v>
          </cell>
        </row>
        <row r="29">
          <cell r="F29" t="str">
            <v>Semanal</v>
          </cell>
        </row>
        <row r="30">
          <cell r="F30" t="str">
            <v>Mensual</v>
          </cell>
        </row>
        <row r="31">
          <cell r="F31" t="str">
            <v>Semestral</v>
          </cell>
        </row>
        <row r="32">
          <cell r="F32" t="str">
            <v>Anual</v>
          </cell>
        </row>
        <row r="33">
          <cell r="F33" t="str">
            <v>Cuatrianual</v>
          </cell>
        </row>
        <row r="34">
          <cell r="F34" t="str">
            <v>Según evento</v>
          </cell>
        </row>
        <row r="35">
          <cell r="F35">
            <v>0</v>
          </cell>
        </row>
        <row r="37">
          <cell r="G37" t="str">
            <v>01 de Enero - 30 de Abril</v>
          </cell>
        </row>
        <row r="38">
          <cell r="G38" t="str">
            <v>01 de Mayo - 30 de Agosto</v>
          </cell>
        </row>
        <row r="39">
          <cell r="G39" t="str">
            <v>01 de Septiembre - 30 de Diciembre</v>
          </cell>
        </row>
        <row r="42">
          <cell r="H42" t="str">
            <v>COMUNICACIONES</v>
          </cell>
        </row>
        <row r="43">
          <cell r="H43" t="str">
            <v>CONSERVACIÓN DE INFRAESTRUCTURA</v>
          </cell>
        </row>
        <row r="44">
          <cell r="H44" t="str">
            <v>DISEÑO DE PROYECTOS</v>
          </cell>
        </row>
        <row r="45">
          <cell r="H45" t="str">
            <v>EJECUCIÓN DE OBRAS</v>
          </cell>
        </row>
        <row r="46">
          <cell r="H46" t="str">
            <v>EVALUACIÓN Y CONTROL</v>
          </cell>
        </row>
        <row r="47">
          <cell r="H47" t="str">
            <v>FACTIBILIDAD DE PROYECTOS</v>
          </cell>
        </row>
        <row r="48">
          <cell r="H48" t="str">
            <v>GESTIÓN AMBIENTAL, CALIDAD Y SST</v>
          </cell>
        </row>
        <row r="49">
          <cell r="H49" t="str">
            <v>GESTIÓN CONTRACTUAL</v>
          </cell>
        </row>
        <row r="50">
          <cell r="H50" t="str">
            <v>GESTIÓN DE LA VALORIZACIÓN Y FINANCIACIÓN</v>
          </cell>
        </row>
        <row r="51">
          <cell r="H51" t="str">
            <v>GESTIÓN DEL TALENTO HUMANO</v>
          </cell>
        </row>
        <row r="52">
          <cell r="H52" t="str">
            <v>GESTIÓN DOCUMENTAL</v>
          </cell>
        </row>
        <row r="53">
          <cell r="H53" t="str">
            <v>GESTIÓN FINANCIERA</v>
          </cell>
        </row>
        <row r="54">
          <cell r="H54" t="str">
            <v>GESTIÓN INTEGRAL DE PROYECTOS</v>
          </cell>
        </row>
        <row r="55">
          <cell r="H55" t="str">
            <v>GESTIÓN INTERINSTITUCIONAL</v>
          </cell>
        </row>
        <row r="56">
          <cell r="H56" t="str">
            <v>GESTIÓN LEGAL</v>
          </cell>
        </row>
        <row r="57">
          <cell r="H57" t="str">
            <v>GESTIÓN PREDIAL</v>
          </cell>
        </row>
        <row r="58">
          <cell r="H58" t="str">
            <v>GESTIÓN SOCIAL Y PARTICIPACIÓN CIUDADANA</v>
          </cell>
        </row>
        <row r="59">
          <cell r="H59" t="str">
            <v>GESTIÓN TECNOLOGÍAS DE LA INFORMACIÓN Y COMUNICACIÓN</v>
          </cell>
        </row>
        <row r="60">
          <cell r="H60" t="str">
            <v xml:space="preserve">INNOVACIÓN Y GESTIÓN DEL CONOCIMIENTO </v>
          </cell>
        </row>
        <row r="61">
          <cell r="H61" t="str">
            <v>MEJORAMIENTO CONTINUO</v>
          </cell>
        </row>
        <row r="62">
          <cell r="H62" t="str">
            <v>PLANEACIÓN ESTRATÉGICA</v>
          </cell>
        </row>
        <row r="63">
          <cell r="H63" t="str">
            <v>RECURSOS FÍSICOS</v>
          </cell>
        </row>
        <row r="64">
          <cell r="H64">
            <v>0</v>
          </cell>
        </row>
        <row r="67">
          <cell r="O67" t="str">
            <v>Moderado</v>
          </cell>
          <cell r="P67" t="str">
            <v>Mayor</v>
          </cell>
          <cell r="Q67" t="str">
            <v>Catastrófico</v>
          </cell>
        </row>
        <row r="68">
          <cell r="O68">
            <v>5</v>
          </cell>
          <cell r="P68">
            <v>10</v>
          </cell>
          <cell r="Q68">
            <v>20</v>
          </cell>
        </row>
        <row r="69">
          <cell r="L69">
            <v>5</v>
          </cell>
          <cell r="M69" t="str">
            <v>Casi Seguro</v>
          </cell>
          <cell r="N69">
            <v>5</v>
          </cell>
          <cell r="O69" t="str">
            <v>25
MODERADA</v>
          </cell>
          <cell r="P69" t="str">
            <v>50
ALTA</v>
          </cell>
          <cell r="Q69" t="str">
            <v>100
EXTREMO</v>
          </cell>
        </row>
        <row r="70">
          <cell r="L70">
            <v>4</v>
          </cell>
          <cell r="M70" t="str">
            <v>Probable</v>
          </cell>
          <cell r="N70">
            <v>4</v>
          </cell>
          <cell r="O70" t="str">
            <v>20
MODERADA</v>
          </cell>
          <cell r="P70" t="str">
            <v>40
ALTA</v>
          </cell>
          <cell r="Q70" t="str">
            <v>80
EXTREMO</v>
          </cell>
        </row>
        <row r="71">
          <cell r="L71">
            <v>3</v>
          </cell>
          <cell r="M71" t="str">
            <v>Posible</v>
          </cell>
          <cell r="N71">
            <v>3</v>
          </cell>
          <cell r="O71" t="str">
            <v>15
MDOERADA</v>
          </cell>
          <cell r="P71" t="str">
            <v>30
ALTA</v>
          </cell>
          <cell r="Q71" t="str">
            <v>60
EXTREMO</v>
          </cell>
        </row>
        <row r="72">
          <cell r="L72">
            <v>2</v>
          </cell>
          <cell r="M72" t="str">
            <v>Improbable</v>
          </cell>
          <cell r="N72">
            <v>2</v>
          </cell>
          <cell r="O72" t="str">
            <v>10
BAJA</v>
          </cell>
          <cell r="P72" t="str">
            <v>20
MODERADA</v>
          </cell>
          <cell r="Q72" t="str">
            <v>40
ALTA</v>
          </cell>
        </row>
        <row r="73">
          <cell r="L73">
            <v>1</v>
          </cell>
          <cell r="M73" t="str">
            <v>Rara vez</v>
          </cell>
          <cell r="N73">
            <v>1</v>
          </cell>
          <cell r="O73" t="str">
            <v>5
BAJA</v>
          </cell>
          <cell r="P73" t="str">
            <v>10
BAJA</v>
          </cell>
          <cell r="Q73" t="str">
            <v>20
MODERADA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PREDIAL7"/>
      <sheetName val="Instructivo"/>
      <sheetName val="Control"/>
      <sheetName val="Escalas"/>
      <sheetName val="Listas"/>
    </sheetNames>
    <sheetDataSet>
      <sheetData sheetId="0"/>
      <sheetData sheetId="1"/>
      <sheetData sheetId="2">
        <row r="2">
          <cell r="A2" t="str">
            <v>Matriz riesgos de corrupción</v>
          </cell>
        </row>
        <row r="4">
          <cell r="A4" t="str">
            <v>FO-PE-05</v>
          </cell>
          <cell r="C4" t="str">
            <v>Planeación Estratégica</v>
          </cell>
          <cell r="H4">
            <v>5</v>
          </cell>
        </row>
      </sheetData>
      <sheetData sheetId="3"/>
      <sheetData sheetId="4">
        <row r="2">
          <cell r="A2" t="str">
            <v>Rara vez</v>
          </cell>
        </row>
        <row r="3">
          <cell r="A3" t="str">
            <v>Improbable</v>
          </cell>
        </row>
        <row r="4">
          <cell r="A4" t="str">
            <v>Posible</v>
          </cell>
        </row>
        <row r="5">
          <cell r="A5" t="str">
            <v>Probable</v>
          </cell>
        </row>
        <row r="6">
          <cell r="A6" t="str">
            <v>Casi Seguro</v>
          </cell>
        </row>
        <row r="9">
          <cell r="B9" t="str">
            <v>Moderado</v>
          </cell>
        </row>
        <row r="10">
          <cell r="B10" t="str">
            <v>Mayor</v>
          </cell>
        </row>
        <row r="11">
          <cell r="B11" t="str">
            <v>Catastrófico</v>
          </cell>
        </row>
        <row r="12">
          <cell r="B12">
            <v>0</v>
          </cell>
        </row>
        <row r="19">
          <cell r="D19" t="str">
            <v>SI</v>
          </cell>
        </row>
        <row r="20">
          <cell r="D20" t="str">
            <v>NO</v>
          </cell>
        </row>
        <row r="27">
          <cell r="F27" t="str">
            <v>Permanente</v>
          </cell>
        </row>
        <row r="28">
          <cell r="F28" t="str">
            <v>Diario</v>
          </cell>
        </row>
        <row r="29">
          <cell r="F29" t="str">
            <v>Semanal</v>
          </cell>
        </row>
        <row r="30">
          <cell r="F30" t="str">
            <v>Mensual</v>
          </cell>
        </row>
        <row r="31">
          <cell r="F31" t="str">
            <v>Semestral</v>
          </cell>
        </row>
        <row r="32">
          <cell r="F32" t="str">
            <v>Anual</v>
          </cell>
        </row>
        <row r="33">
          <cell r="F33" t="str">
            <v>Cuatrianual</v>
          </cell>
        </row>
        <row r="34">
          <cell r="F34" t="str">
            <v>Según evento</v>
          </cell>
        </row>
        <row r="35">
          <cell r="F35">
            <v>0</v>
          </cell>
        </row>
        <row r="37">
          <cell r="G37" t="str">
            <v>01 de Enero - 30 de Abril</v>
          </cell>
        </row>
        <row r="38">
          <cell r="G38" t="str">
            <v>01 de Mayo - 30 de Agosto</v>
          </cell>
        </row>
        <row r="39">
          <cell r="G39" t="str">
            <v>01 de Septiembre - 30 de Diciembre</v>
          </cell>
        </row>
        <row r="42">
          <cell r="H42" t="str">
            <v>COMUNICACIONES</v>
          </cell>
        </row>
        <row r="43">
          <cell r="H43" t="str">
            <v>CONSERVACIÓN DE INFRAESTRUCTURA</v>
          </cell>
        </row>
        <row r="44">
          <cell r="H44" t="str">
            <v>DISEÑO DE PROYECTOS</v>
          </cell>
        </row>
        <row r="45">
          <cell r="H45" t="str">
            <v>EJECUCIÓN DE OBRAS</v>
          </cell>
        </row>
        <row r="46">
          <cell r="H46" t="str">
            <v>EVALUACIÓN Y CONTROL</v>
          </cell>
        </row>
        <row r="47">
          <cell r="H47" t="str">
            <v>FACTIBILIDAD DE PROYECTOS</v>
          </cell>
        </row>
        <row r="48">
          <cell r="H48" t="str">
            <v>GESTIÓN AMBIENTAL, CALIDAD Y SST</v>
          </cell>
        </row>
        <row r="49">
          <cell r="H49" t="str">
            <v>GESTIÓN CONTRACTUAL</v>
          </cell>
        </row>
        <row r="50">
          <cell r="H50" t="str">
            <v>GESTIÓN DE LA VALORIZACIÓN Y FINANCIACIÓN</v>
          </cell>
        </row>
        <row r="51">
          <cell r="H51" t="str">
            <v>GESTIÓN DEL TALENTO HUMANO</v>
          </cell>
        </row>
        <row r="52">
          <cell r="H52" t="str">
            <v>GESTIÓN DOCUMENTAL</v>
          </cell>
        </row>
        <row r="53">
          <cell r="H53" t="str">
            <v>GESTIÓN FINANCIERA</v>
          </cell>
        </row>
        <row r="54">
          <cell r="H54" t="str">
            <v>GESTIÓN INTEGRAL DE PROYECTOS</v>
          </cell>
        </row>
        <row r="55">
          <cell r="H55" t="str">
            <v>GESTIÓN INTERINSTITUCIONAL</v>
          </cell>
        </row>
        <row r="56">
          <cell r="H56" t="str">
            <v>GESTIÓN LEGAL</v>
          </cell>
        </row>
        <row r="57">
          <cell r="H57" t="str">
            <v>GESTIÓN PREDIAL</v>
          </cell>
        </row>
        <row r="58">
          <cell r="H58" t="str">
            <v>GESTIÓN SOCIAL Y PARTICIPACIÓN CIUDADANA</v>
          </cell>
        </row>
        <row r="59">
          <cell r="H59" t="str">
            <v>GESTIÓN TECNOLOGÍAS DE LA INFORMACIÓN Y COMUNICACIÓN</v>
          </cell>
        </row>
        <row r="60">
          <cell r="H60" t="str">
            <v xml:space="preserve">INNOVACIÓN Y GESTIÓN DEL CONOCIMIENTO </v>
          </cell>
        </row>
        <row r="61">
          <cell r="H61" t="str">
            <v>MEJORAMIENTO CONTINUO</v>
          </cell>
        </row>
        <row r="62">
          <cell r="H62" t="str">
            <v>PLANEACIÓN ESTRATÉGICA</v>
          </cell>
        </row>
        <row r="63">
          <cell r="H63" t="str">
            <v>RECURSOS FÍSICOS</v>
          </cell>
        </row>
        <row r="64">
          <cell r="H64">
            <v>0</v>
          </cell>
        </row>
        <row r="67">
          <cell r="O67" t="str">
            <v>Moderado</v>
          </cell>
          <cell r="P67" t="str">
            <v>Mayor</v>
          </cell>
          <cell r="Q67" t="str">
            <v>Catastrófico</v>
          </cell>
        </row>
        <row r="68">
          <cell r="O68">
            <v>5</v>
          </cell>
          <cell r="P68">
            <v>10</v>
          </cell>
          <cell r="Q68">
            <v>20</v>
          </cell>
        </row>
        <row r="69">
          <cell r="L69">
            <v>5</v>
          </cell>
          <cell r="M69" t="str">
            <v>Casi Seguro</v>
          </cell>
          <cell r="N69">
            <v>5</v>
          </cell>
          <cell r="O69" t="str">
            <v>25
MODERADA</v>
          </cell>
          <cell r="P69" t="str">
            <v>50
ALTA</v>
          </cell>
          <cell r="Q69" t="str">
            <v>100
EXTREMO</v>
          </cell>
        </row>
        <row r="70">
          <cell r="L70">
            <v>4</v>
          </cell>
          <cell r="M70" t="str">
            <v>Probable</v>
          </cell>
          <cell r="N70">
            <v>4</v>
          </cell>
          <cell r="O70" t="str">
            <v>20
MODERADA</v>
          </cell>
          <cell r="P70" t="str">
            <v>40
ALTA</v>
          </cell>
          <cell r="Q70" t="str">
            <v>80
EXTREMO</v>
          </cell>
        </row>
        <row r="71">
          <cell r="L71">
            <v>3</v>
          </cell>
          <cell r="M71" t="str">
            <v>Posible</v>
          </cell>
          <cell r="N71">
            <v>3</v>
          </cell>
          <cell r="O71" t="str">
            <v>15
MDOERADA</v>
          </cell>
          <cell r="P71" t="str">
            <v>30
ALTA</v>
          </cell>
          <cell r="Q71" t="str">
            <v>60
EXTREMO</v>
          </cell>
        </row>
        <row r="72">
          <cell r="L72">
            <v>2</v>
          </cell>
          <cell r="M72" t="str">
            <v>Improbable</v>
          </cell>
          <cell r="N72">
            <v>2</v>
          </cell>
          <cell r="O72" t="str">
            <v>10
BAJA</v>
          </cell>
          <cell r="P72" t="str">
            <v>20
MODERADA</v>
          </cell>
          <cell r="Q72" t="str">
            <v>40
ALTA</v>
          </cell>
        </row>
        <row r="73">
          <cell r="L73">
            <v>1</v>
          </cell>
          <cell r="M73" t="str">
            <v>Rara vez</v>
          </cell>
          <cell r="N73">
            <v>1</v>
          </cell>
          <cell r="O73" t="str">
            <v>5
BAJA</v>
          </cell>
          <cell r="P73" t="str">
            <v>10
BAJA</v>
          </cell>
          <cell r="Q73" t="str">
            <v>20
MODERADA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N114"/>
  <sheetViews>
    <sheetView showGridLines="0" tabSelected="1" view="pageBreakPreview" zoomScaleNormal="100" zoomScaleSheetLayoutView="100" workbookViewId="0">
      <selection activeCell="BL8" sqref="BL8:BL9"/>
    </sheetView>
  </sheetViews>
  <sheetFormatPr baseColWidth="10" defaultRowHeight="15" x14ac:dyDescent="0.25"/>
  <cols>
    <col min="1" max="1" width="2" style="85" customWidth="1"/>
    <col min="2" max="3" width="5.42578125" style="85" customWidth="1"/>
    <col min="4" max="4" width="1.42578125" style="85" customWidth="1"/>
    <col min="5" max="5" width="4.5703125" style="86" customWidth="1"/>
    <col min="6" max="6" width="7" style="85" customWidth="1"/>
    <col min="7" max="7" width="5.42578125" style="85" customWidth="1"/>
    <col min="8" max="8" width="7.7109375" style="85" customWidth="1"/>
    <col min="9" max="11" width="4.5703125" style="85" customWidth="1"/>
    <col min="12" max="13" width="3.28515625" style="87" bestFit="1" customWidth="1"/>
    <col min="14" max="14" width="0.7109375" style="87" hidden="1" customWidth="1"/>
    <col min="15" max="15" width="3" style="87" hidden="1" customWidth="1"/>
    <col min="16" max="16" width="5.140625" style="87" hidden="1" customWidth="1"/>
    <col min="17" max="17" width="3" style="87" hidden="1" customWidth="1"/>
    <col min="18" max="18" width="4.28515625" style="87" customWidth="1"/>
    <col min="19" max="19" width="10.140625" style="87" customWidth="1"/>
    <col min="20" max="21" width="8.7109375" style="87" customWidth="1"/>
    <col min="22" max="24" width="2.7109375" style="86" customWidth="1"/>
    <col min="25" max="25" width="2.85546875" style="86" customWidth="1"/>
    <col min="26" max="31" width="2.7109375" style="86" customWidth="1"/>
    <col min="32" max="32" width="1.140625" style="86" hidden="1" customWidth="1"/>
    <col min="33" max="39" width="2.7109375" style="86" hidden="1" customWidth="1"/>
    <col min="40" max="41" width="5.140625" style="86" hidden="1" customWidth="1"/>
    <col min="42" max="42" width="5.42578125" style="86" customWidth="1"/>
    <col min="43" max="43" width="5.140625" style="86" hidden="1" customWidth="1"/>
    <col min="44" max="44" width="3.28515625" style="86" bestFit="1" customWidth="1"/>
    <col min="45" max="45" width="5.140625" style="86" hidden="1" customWidth="1"/>
    <col min="46" max="46" width="3.28515625" style="86" bestFit="1" customWidth="1"/>
    <col min="47" max="47" width="4.28515625" style="86" customWidth="1"/>
    <col min="48" max="48" width="4.28515625" style="87" customWidth="1"/>
    <col min="49" max="49" width="20.140625" style="87" customWidth="1"/>
    <col min="50" max="50" width="11.85546875" style="82" customWidth="1"/>
    <col min="51" max="51" width="3.85546875" style="82" customWidth="1"/>
    <col min="52" max="52" width="23.140625" style="3" customWidth="1"/>
    <col min="53" max="53" width="14.85546875" style="3" customWidth="1"/>
    <col min="54" max="54" width="9.5703125" style="3" customWidth="1"/>
    <col min="55" max="55" width="66.140625" style="3" customWidth="1"/>
    <col min="56" max="56" width="34" style="3" customWidth="1"/>
    <col min="57" max="57" width="10.140625" style="3" customWidth="1"/>
    <col min="58" max="58" width="19.42578125" style="3" customWidth="1"/>
    <col min="59" max="59" width="16.140625" style="3" customWidth="1"/>
    <col min="60" max="61" width="9.28515625" style="3" customWidth="1"/>
    <col min="62" max="62" width="11.140625" style="3" customWidth="1"/>
    <col min="63" max="63" width="23.7109375" style="3" customWidth="1"/>
    <col min="64" max="64" width="11.42578125" style="3"/>
    <col min="65" max="65" width="36.28515625" style="4" customWidth="1"/>
    <col min="66" max="16384" width="11.42578125" style="4"/>
  </cols>
  <sheetData>
    <row r="1" spans="1:66" ht="13.5" customHeight="1" thickTop="1" x14ac:dyDescent="0.25">
      <c r="A1" s="283" t="s">
        <v>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5"/>
      <c r="AC1" s="286"/>
      <c r="AD1" s="286"/>
      <c r="AE1" s="286"/>
      <c r="AF1" s="286"/>
      <c r="AG1" s="286"/>
      <c r="AH1" s="286"/>
      <c r="AI1" s="286"/>
      <c r="AJ1" s="286"/>
      <c r="AK1" s="286"/>
      <c r="AL1" s="286"/>
      <c r="AM1" s="286"/>
      <c r="AN1" s="286"/>
      <c r="AO1" s="286"/>
      <c r="AP1" s="286"/>
      <c r="AQ1" s="286"/>
      <c r="AR1" s="286"/>
      <c r="AS1" s="286"/>
      <c r="AT1" s="286"/>
      <c r="AU1" s="287"/>
      <c r="AV1" s="1"/>
      <c r="AW1" s="1"/>
      <c r="AX1" s="1"/>
      <c r="AY1" s="1"/>
      <c r="AZ1" s="2" t="s">
        <v>1</v>
      </c>
      <c r="BA1" s="1"/>
      <c r="BB1" s="292" t="s">
        <v>2</v>
      </c>
      <c r="BC1" s="293"/>
      <c r="BD1" s="293"/>
      <c r="BE1" s="294"/>
      <c r="BF1" s="1"/>
      <c r="BG1" s="1"/>
    </row>
    <row r="2" spans="1:66" ht="15" customHeight="1" x14ac:dyDescent="0.25">
      <c r="A2" s="295" t="str">
        <f>UPPER([8]Control!A2)</f>
        <v>MATRIZ RIESGOS DE CORRUPCIÓN</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7"/>
      <c r="AC2" s="288"/>
      <c r="AD2" s="288"/>
      <c r="AE2" s="288"/>
      <c r="AF2" s="288"/>
      <c r="AG2" s="288"/>
      <c r="AH2" s="288"/>
      <c r="AI2" s="288"/>
      <c r="AJ2" s="288"/>
      <c r="AK2" s="288"/>
      <c r="AL2" s="288"/>
      <c r="AM2" s="288"/>
      <c r="AN2" s="288"/>
      <c r="AO2" s="288"/>
      <c r="AP2" s="288"/>
      <c r="AQ2" s="288"/>
      <c r="AR2" s="288"/>
      <c r="AS2" s="288"/>
      <c r="AT2" s="288"/>
      <c r="AU2" s="289"/>
      <c r="AV2" s="1"/>
      <c r="AW2" s="1"/>
      <c r="AX2" s="1"/>
      <c r="AY2" s="1"/>
      <c r="AZ2" s="5">
        <v>2019</v>
      </c>
      <c r="BA2" s="1"/>
      <c r="BB2" s="275" t="s">
        <v>3</v>
      </c>
      <c r="BC2" s="276"/>
      <c r="BD2" s="298" t="str">
        <f>L6</f>
        <v>GESTIÓN DE LA VALORIZACIÓN Y FINANCIACIÓN</v>
      </c>
      <c r="BE2" s="299"/>
      <c r="BF2" s="1"/>
      <c r="BG2" s="1"/>
    </row>
    <row r="3" spans="1:66" ht="12.75" customHeight="1" x14ac:dyDescent="0.25">
      <c r="A3" s="300" t="s">
        <v>4</v>
      </c>
      <c r="B3" s="301"/>
      <c r="C3" s="301"/>
      <c r="D3" s="302"/>
      <c r="E3" s="303" t="s">
        <v>5</v>
      </c>
      <c r="F3" s="301"/>
      <c r="G3" s="301"/>
      <c r="H3" s="301"/>
      <c r="I3" s="301"/>
      <c r="J3" s="301"/>
      <c r="K3" s="301"/>
      <c r="L3" s="301"/>
      <c r="M3" s="301"/>
      <c r="N3" s="301"/>
      <c r="O3" s="301"/>
      <c r="P3" s="301"/>
      <c r="Q3" s="301"/>
      <c r="R3" s="301"/>
      <c r="S3" s="301"/>
      <c r="T3" s="301"/>
      <c r="U3" s="302"/>
      <c r="V3" s="303" t="s">
        <v>6</v>
      </c>
      <c r="W3" s="301"/>
      <c r="X3" s="301"/>
      <c r="Y3" s="301"/>
      <c r="Z3" s="301"/>
      <c r="AA3" s="301"/>
      <c r="AB3" s="302"/>
      <c r="AC3" s="288"/>
      <c r="AD3" s="288"/>
      <c r="AE3" s="288"/>
      <c r="AF3" s="288"/>
      <c r="AG3" s="288"/>
      <c r="AH3" s="288"/>
      <c r="AI3" s="288"/>
      <c r="AJ3" s="288"/>
      <c r="AK3" s="288"/>
      <c r="AL3" s="288"/>
      <c r="AM3" s="288"/>
      <c r="AN3" s="288"/>
      <c r="AO3" s="288"/>
      <c r="AP3" s="288"/>
      <c r="AQ3" s="288"/>
      <c r="AR3" s="288"/>
      <c r="AS3" s="288"/>
      <c r="AT3" s="288"/>
      <c r="AU3" s="289"/>
      <c r="AV3" s="1"/>
      <c r="AW3" s="1"/>
      <c r="AX3" s="1"/>
      <c r="AY3" s="1"/>
      <c r="AZ3" s="6" t="s">
        <v>7</v>
      </c>
      <c r="BA3" s="1"/>
      <c r="BB3" s="275" t="s">
        <v>8</v>
      </c>
      <c r="BC3" s="276"/>
      <c r="BD3" s="275" t="s">
        <v>9</v>
      </c>
      <c r="BE3" s="276"/>
      <c r="BF3" s="1"/>
      <c r="BG3" s="1"/>
    </row>
    <row r="4" spans="1:66" ht="15.75" customHeight="1" thickBot="1" x14ac:dyDescent="0.3">
      <c r="A4" s="277" t="str">
        <f>[8]Control!A4</f>
        <v>FO-PE-05</v>
      </c>
      <c r="B4" s="278"/>
      <c r="C4" s="278"/>
      <c r="D4" s="279"/>
      <c r="E4" s="280" t="str">
        <f>[8]Control!C4</f>
        <v>Planeación Estratégica</v>
      </c>
      <c r="F4" s="278"/>
      <c r="G4" s="278"/>
      <c r="H4" s="278"/>
      <c r="I4" s="278"/>
      <c r="J4" s="278"/>
      <c r="K4" s="278"/>
      <c r="L4" s="278"/>
      <c r="M4" s="278"/>
      <c r="N4" s="278"/>
      <c r="O4" s="278"/>
      <c r="P4" s="278"/>
      <c r="Q4" s="278"/>
      <c r="R4" s="278"/>
      <c r="S4" s="278"/>
      <c r="T4" s="278"/>
      <c r="U4" s="279"/>
      <c r="V4" s="280">
        <f>[8]Control!H4</f>
        <v>5</v>
      </c>
      <c r="W4" s="278"/>
      <c r="X4" s="278"/>
      <c r="Y4" s="278"/>
      <c r="Z4" s="278"/>
      <c r="AA4" s="278"/>
      <c r="AB4" s="279"/>
      <c r="AC4" s="290"/>
      <c r="AD4" s="290"/>
      <c r="AE4" s="290"/>
      <c r="AF4" s="290"/>
      <c r="AG4" s="290"/>
      <c r="AH4" s="290"/>
      <c r="AI4" s="290"/>
      <c r="AJ4" s="290"/>
      <c r="AK4" s="290"/>
      <c r="AL4" s="290"/>
      <c r="AM4" s="290"/>
      <c r="AN4" s="290"/>
      <c r="AO4" s="290"/>
      <c r="AP4" s="290"/>
      <c r="AQ4" s="290"/>
      <c r="AR4" s="290"/>
      <c r="AS4" s="290"/>
      <c r="AT4" s="290"/>
      <c r="AU4" s="291"/>
      <c r="AV4" s="1"/>
      <c r="AW4" s="1"/>
      <c r="AX4" s="1"/>
      <c r="AY4" s="1"/>
      <c r="AZ4" s="7" t="s">
        <v>10</v>
      </c>
      <c r="BA4" s="1"/>
      <c r="BB4" s="281" t="s">
        <v>773</v>
      </c>
      <c r="BC4" s="282"/>
      <c r="BD4" s="282" t="s">
        <v>774</v>
      </c>
      <c r="BE4" s="282"/>
      <c r="BF4" s="1"/>
      <c r="BG4" s="1"/>
    </row>
    <row r="5" spans="1:66" s="10" customFormat="1" ht="6" customHeight="1" thickTop="1" x14ac:dyDescent="0.2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BA5" s="11"/>
      <c r="BB5"/>
      <c r="BC5"/>
      <c r="BD5"/>
      <c r="BE5"/>
      <c r="BF5" s="12"/>
      <c r="BG5" s="12"/>
      <c r="BH5" s="11"/>
      <c r="BI5" s="11"/>
      <c r="BJ5" s="11"/>
      <c r="BK5" s="11"/>
      <c r="BL5" s="11"/>
    </row>
    <row r="6" spans="1:66" s="10" customFormat="1" ht="27" customHeight="1" x14ac:dyDescent="0.25">
      <c r="A6" s="8"/>
      <c r="B6" s="268" t="s">
        <v>11</v>
      </c>
      <c r="C6" s="269"/>
      <c r="D6" s="231" t="s">
        <v>12</v>
      </c>
      <c r="E6" s="232"/>
      <c r="F6" s="232"/>
      <c r="G6" s="232"/>
      <c r="H6" s="233"/>
      <c r="I6" s="268" t="s">
        <v>3</v>
      </c>
      <c r="J6" s="270"/>
      <c r="K6" s="269"/>
      <c r="L6" s="231" t="s">
        <v>13</v>
      </c>
      <c r="M6" s="232"/>
      <c r="N6" s="232"/>
      <c r="O6" s="232"/>
      <c r="P6" s="232"/>
      <c r="Q6" s="232"/>
      <c r="R6" s="232"/>
      <c r="S6" s="232"/>
      <c r="T6" s="232"/>
      <c r="U6" s="233"/>
      <c r="V6" s="271" t="s">
        <v>14</v>
      </c>
      <c r="W6" s="271"/>
      <c r="X6" s="271"/>
      <c r="Y6" s="271"/>
      <c r="Z6" s="271"/>
      <c r="AA6" s="272" t="s">
        <v>15</v>
      </c>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4"/>
      <c r="BB6" s="13"/>
      <c r="BC6" s="14"/>
      <c r="BD6" s="15"/>
      <c r="BE6" s="13"/>
      <c r="BF6" s="13"/>
      <c r="BG6" s="13"/>
      <c r="BH6" s="13"/>
      <c r="BI6" s="13"/>
      <c r="BJ6" s="13"/>
      <c r="BK6" s="13"/>
      <c r="BL6" s="13"/>
    </row>
    <row r="7" spans="1:66" s="10" customFormat="1" ht="6" customHeight="1" x14ac:dyDescent="0.2">
      <c r="A7" s="8"/>
      <c r="B7" s="16"/>
      <c r="C7" s="16"/>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8"/>
      <c r="AZ7" s="19"/>
      <c r="BA7" s="20"/>
      <c r="BB7" s="21"/>
      <c r="BC7" s="22"/>
      <c r="BD7" s="22"/>
      <c r="BE7" s="23"/>
      <c r="BF7" s="256"/>
      <c r="BG7" s="256"/>
      <c r="BH7" s="256"/>
      <c r="BI7" s="256"/>
      <c r="BJ7" s="256"/>
      <c r="BK7" s="24"/>
      <c r="BL7" s="24"/>
    </row>
    <row r="8" spans="1:66" s="10" customFormat="1" ht="11.25" customHeight="1" x14ac:dyDescent="0.2">
      <c r="A8" s="25"/>
      <c r="B8" s="257" t="s">
        <v>16</v>
      </c>
      <c r="C8" s="258"/>
      <c r="D8" s="258"/>
      <c r="E8" s="258"/>
      <c r="F8" s="258"/>
      <c r="G8" s="258"/>
      <c r="H8" s="258"/>
      <c r="I8" s="258"/>
      <c r="J8" s="258"/>
      <c r="K8" s="259"/>
      <c r="L8" s="260" t="s">
        <v>17</v>
      </c>
      <c r="M8" s="261"/>
      <c r="N8" s="261"/>
      <c r="O8" s="261"/>
      <c r="P8" s="261"/>
      <c r="Q8" s="261"/>
      <c r="R8" s="262"/>
      <c r="S8" s="263" t="s">
        <v>18</v>
      </c>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5" t="s">
        <v>19</v>
      </c>
      <c r="AX8" s="266"/>
      <c r="AY8" s="266"/>
      <c r="AZ8" s="266"/>
      <c r="BA8" s="26"/>
      <c r="BB8" s="27" t="s">
        <v>20</v>
      </c>
      <c r="BC8" s="28"/>
      <c r="BD8" s="28"/>
      <c r="BE8" s="29"/>
      <c r="BF8" s="267" t="s">
        <v>21</v>
      </c>
      <c r="BG8" s="267"/>
      <c r="BH8" s="267"/>
      <c r="BI8" s="267"/>
      <c r="BJ8" s="267"/>
      <c r="BK8" s="251" t="s">
        <v>22</v>
      </c>
      <c r="BL8" s="251" t="s">
        <v>23</v>
      </c>
      <c r="BM8" s="251" t="s">
        <v>775</v>
      </c>
      <c r="BN8" s="251" t="s">
        <v>23</v>
      </c>
    </row>
    <row r="9" spans="1:66" s="42" customFormat="1" ht="69" customHeight="1" x14ac:dyDescent="0.2">
      <c r="A9" s="25"/>
      <c r="B9" s="253" t="s">
        <v>24</v>
      </c>
      <c r="C9" s="254"/>
      <c r="D9" s="255"/>
      <c r="E9" s="30" t="s">
        <v>4</v>
      </c>
      <c r="F9" s="253" t="s">
        <v>25</v>
      </c>
      <c r="G9" s="254"/>
      <c r="H9" s="255"/>
      <c r="I9" s="253" t="s">
        <v>26</v>
      </c>
      <c r="J9" s="254"/>
      <c r="K9" s="255"/>
      <c r="L9" s="31" t="s">
        <v>27</v>
      </c>
      <c r="M9" s="31" t="s">
        <v>28</v>
      </c>
      <c r="N9" s="32"/>
      <c r="O9" s="33" t="s">
        <v>29</v>
      </c>
      <c r="P9" s="33" t="s">
        <v>30</v>
      </c>
      <c r="Q9" s="33" t="s">
        <v>31</v>
      </c>
      <c r="R9" s="31" t="s">
        <v>32</v>
      </c>
      <c r="S9" s="253" t="s">
        <v>33</v>
      </c>
      <c r="T9" s="254"/>
      <c r="U9" s="255"/>
      <c r="V9" s="31" t="s">
        <v>34</v>
      </c>
      <c r="W9" s="31" t="s">
        <v>35</v>
      </c>
      <c r="X9" s="31" t="s">
        <v>36</v>
      </c>
      <c r="Y9" s="34" t="s">
        <v>37</v>
      </c>
      <c r="Z9" s="34" t="s">
        <v>38</v>
      </c>
      <c r="AA9" s="34" t="s">
        <v>39</v>
      </c>
      <c r="AB9" s="34" t="s">
        <v>40</v>
      </c>
      <c r="AC9" s="34" t="s">
        <v>41</v>
      </c>
      <c r="AD9" s="34" t="s">
        <v>42</v>
      </c>
      <c r="AE9" s="34" t="s">
        <v>43</v>
      </c>
      <c r="AF9" s="35"/>
      <c r="AG9" s="36" t="s">
        <v>44</v>
      </c>
      <c r="AH9" s="36" t="s">
        <v>45</v>
      </c>
      <c r="AI9" s="36" t="s">
        <v>46</v>
      </c>
      <c r="AJ9" s="36" t="s">
        <v>47</v>
      </c>
      <c r="AK9" s="36" t="s">
        <v>48</v>
      </c>
      <c r="AL9" s="36" t="s">
        <v>49</v>
      </c>
      <c r="AM9" s="36" t="s">
        <v>50</v>
      </c>
      <c r="AN9" s="36" t="s">
        <v>51</v>
      </c>
      <c r="AO9" s="36" t="s">
        <v>52</v>
      </c>
      <c r="AP9" s="31" t="s">
        <v>53</v>
      </c>
      <c r="AQ9" s="33" t="s">
        <v>54</v>
      </c>
      <c r="AR9" s="31" t="s">
        <v>27</v>
      </c>
      <c r="AS9" s="33" t="s">
        <v>55</v>
      </c>
      <c r="AT9" s="31" t="s">
        <v>28</v>
      </c>
      <c r="AU9" s="31" t="s">
        <v>56</v>
      </c>
      <c r="AV9" s="31" t="s">
        <v>57</v>
      </c>
      <c r="AW9" s="37" t="s">
        <v>19</v>
      </c>
      <c r="AX9" s="30" t="s">
        <v>58</v>
      </c>
      <c r="AY9" s="38" t="s">
        <v>59</v>
      </c>
      <c r="AZ9" s="39" t="s">
        <v>60</v>
      </c>
      <c r="BA9" s="40" t="s">
        <v>61</v>
      </c>
      <c r="BB9" s="41" t="s">
        <v>62</v>
      </c>
      <c r="BC9" s="40" t="s">
        <v>63</v>
      </c>
      <c r="BD9" s="41" t="s">
        <v>64</v>
      </c>
      <c r="BE9" s="41" t="s">
        <v>65</v>
      </c>
      <c r="BF9" s="41" t="s">
        <v>66</v>
      </c>
      <c r="BG9" s="41" t="s">
        <v>67</v>
      </c>
      <c r="BH9" s="41" t="s">
        <v>68</v>
      </c>
      <c r="BI9" s="41" t="s">
        <v>69</v>
      </c>
      <c r="BJ9" s="41" t="s">
        <v>70</v>
      </c>
      <c r="BK9" s="252"/>
      <c r="BL9" s="252"/>
      <c r="BM9" s="252"/>
      <c r="BN9" s="252"/>
    </row>
    <row r="10" spans="1:66" s="10" customFormat="1" ht="248.25" customHeight="1" x14ac:dyDescent="0.2">
      <c r="A10" s="43"/>
      <c r="B10" s="244" t="s">
        <v>71</v>
      </c>
      <c r="C10" s="244"/>
      <c r="D10" s="244"/>
      <c r="E10" s="44" t="s">
        <v>72</v>
      </c>
      <c r="F10" s="247" t="s">
        <v>73</v>
      </c>
      <c r="G10" s="248"/>
      <c r="H10" s="249"/>
      <c r="I10" s="218" t="s">
        <v>74</v>
      </c>
      <c r="J10" s="219"/>
      <c r="K10" s="220"/>
      <c r="L10" s="45" t="s">
        <v>75</v>
      </c>
      <c r="M10" s="46" t="s">
        <v>76</v>
      </c>
      <c r="N10" s="47"/>
      <c r="O10" s="48">
        <f>VLOOKUP(L10,[8]Listas!$M$69:$N$73,2,0)</f>
        <v>1</v>
      </c>
      <c r="P10" s="48"/>
      <c r="Q10" s="48">
        <f>HLOOKUP(M10,[8]Listas!$O$67:$Q$68,2,0)</f>
        <v>20</v>
      </c>
      <c r="R10" s="36" t="str">
        <f>INDEX([8]Listas!$O$69:$Q$73,MATCH(L10,[8]Listas!$M$69:$M$73,0),MATCH(M10,[8]Listas!$O$67:$Q$67,0))</f>
        <v>20
MODERADA</v>
      </c>
      <c r="S10" s="250" t="s">
        <v>77</v>
      </c>
      <c r="T10" s="250"/>
      <c r="U10" s="250"/>
      <c r="V10" s="49" t="s">
        <v>78</v>
      </c>
      <c r="W10" s="49" t="s">
        <v>79</v>
      </c>
      <c r="X10" s="49" t="s">
        <v>79</v>
      </c>
      <c r="Y10" s="49" t="s">
        <v>78</v>
      </c>
      <c r="Z10" s="49" t="s">
        <v>78</v>
      </c>
      <c r="AA10" s="49" t="s">
        <v>79</v>
      </c>
      <c r="AB10" s="49" t="s">
        <v>78</v>
      </c>
      <c r="AC10" s="49" t="s">
        <v>78</v>
      </c>
      <c r="AD10" s="49" t="s">
        <v>78</v>
      </c>
      <c r="AE10" s="49" t="s">
        <v>78</v>
      </c>
      <c r="AF10" s="50"/>
      <c r="AG10" s="48">
        <f t="shared" ref="AG10:AG11" si="0">IF(Y10="SI",15,0)</f>
        <v>15</v>
      </c>
      <c r="AH10" s="48">
        <f t="shared" ref="AH10:AH11" si="1">IF(Z10="SI",5,0)</f>
        <v>5</v>
      </c>
      <c r="AI10" s="48">
        <f t="shared" ref="AI10:AI11" si="2">IF(AA10="SI",15,0)</f>
        <v>0</v>
      </c>
      <c r="AJ10" s="48">
        <f t="shared" ref="AJ10:AJ11" si="3">IF(AB10="SI",10,0)</f>
        <v>10</v>
      </c>
      <c r="AK10" s="48">
        <f t="shared" ref="AK10:AK11" si="4">IF(AC10="SI",15,0)</f>
        <v>15</v>
      </c>
      <c r="AL10" s="48">
        <f t="shared" ref="AL10:AL11" si="5">IF(AD10="SI",10,0)</f>
        <v>10</v>
      </c>
      <c r="AM10" s="48">
        <f t="shared" ref="AM10:AM11" si="6">IF(AE10="SI",30,0)</f>
        <v>30</v>
      </c>
      <c r="AN10" s="48">
        <f t="shared" ref="AN10:AN11" si="7">SUM(AG10+AH10+AI10+AJ10+AK10+AL10+AM10)</f>
        <v>85</v>
      </c>
      <c r="AO10" s="48">
        <f t="shared" ref="AO10:AO11" si="8">IF(AN10&lt;=50,0,IF(AN10&gt;=76,2,1))</f>
        <v>2</v>
      </c>
      <c r="AP10" s="36" t="str">
        <f t="shared" ref="AP10:AP11" si="9">CONCATENATE(AN10,"- disminuye ",AO10)</f>
        <v>85- disminuye 2</v>
      </c>
      <c r="AQ10" s="48">
        <f t="shared" ref="AQ10:AQ11" si="10">IF(V10="SI",O10-AO10,O10)</f>
        <v>-1</v>
      </c>
      <c r="AR10" s="36" t="str">
        <f>IF(AQ10&lt;=1,"Rara vez",VLOOKUP(AQ10,[8]Listas!$L$69:$M$73,2,0))</f>
        <v>Rara vez</v>
      </c>
      <c r="AS10" s="48">
        <f t="shared" ref="AS10:AS11" si="11">IF(W10="SI",Q10-AO10,Q10)</f>
        <v>20</v>
      </c>
      <c r="AT10" s="36" t="str">
        <f t="shared" ref="AT10:AT11" si="12">IF(AS10&lt;=9,"Moderado",IF(AS10=20,"Catastrófico",IF(AS10=18,"Moderado","Mayor")))</f>
        <v>Catastrófico</v>
      </c>
      <c r="AU10" s="36" t="str">
        <f>INDEX([8]Listas!$O$69:$Q$73,MATCH(AR10,[8]Listas!$M$69:$M$73,0),MATCH(AT10,[8]Listas!$O$67:$Q$67,0))</f>
        <v>20
MODERADA</v>
      </c>
      <c r="AV10" s="45" t="s">
        <v>80</v>
      </c>
      <c r="AW10" s="51" t="s">
        <v>81</v>
      </c>
      <c r="AX10" s="52" t="s">
        <v>82</v>
      </c>
      <c r="AY10" s="53" t="s">
        <v>83</v>
      </c>
      <c r="AZ10" s="54" t="s">
        <v>84</v>
      </c>
      <c r="BA10" s="55" t="s">
        <v>85</v>
      </c>
      <c r="BB10" s="56"/>
      <c r="BC10" s="54" t="s">
        <v>86</v>
      </c>
      <c r="BD10" s="54" t="s">
        <v>87</v>
      </c>
      <c r="BE10" s="57" t="s">
        <v>79</v>
      </c>
      <c r="BF10" s="54"/>
      <c r="BG10" s="54"/>
      <c r="BH10" s="58"/>
      <c r="BI10" s="58"/>
      <c r="BJ10" s="57"/>
      <c r="BK10" s="59" t="s">
        <v>88</v>
      </c>
      <c r="BL10" s="60" t="s">
        <v>89</v>
      </c>
      <c r="BM10" s="59" t="s">
        <v>90</v>
      </c>
      <c r="BN10" s="60" t="s">
        <v>89</v>
      </c>
    </row>
    <row r="11" spans="1:66" s="10" customFormat="1" ht="302.25" customHeight="1" x14ac:dyDescent="0.2">
      <c r="A11" s="43"/>
      <c r="B11" s="231" t="s">
        <v>91</v>
      </c>
      <c r="C11" s="232"/>
      <c r="D11" s="233"/>
      <c r="E11" s="44" t="s">
        <v>92</v>
      </c>
      <c r="F11" s="234" t="s">
        <v>93</v>
      </c>
      <c r="G11" s="235"/>
      <c r="H11" s="236"/>
      <c r="I11" s="231" t="s">
        <v>94</v>
      </c>
      <c r="J11" s="232"/>
      <c r="K11" s="233"/>
      <c r="L11" s="45" t="s">
        <v>95</v>
      </c>
      <c r="M11" s="46" t="s">
        <v>76</v>
      </c>
      <c r="N11" s="47"/>
      <c r="O11" s="48">
        <f>VLOOKUP(L11,[19]Listas!$M$69:$N$73,2,0)</f>
        <v>2</v>
      </c>
      <c r="P11" s="48"/>
      <c r="Q11" s="48">
        <f>HLOOKUP(M11,[19]Listas!$O$67:$Q$68,2,0)</f>
        <v>20</v>
      </c>
      <c r="R11" s="36" t="str">
        <f>INDEX([19]Listas!$O$69:$Q$73,MATCH(L11,[19]Listas!$M$69:$M$73,0),MATCH(M11,[19]Listas!$O$67:$Q$67,0))</f>
        <v>40
ALTA</v>
      </c>
      <c r="S11" s="237" t="s">
        <v>96</v>
      </c>
      <c r="T11" s="238"/>
      <c r="U11" s="239"/>
      <c r="V11" s="49" t="s">
        <v>78</v>
      </c>
      <c r="W11" s="49" t="s">
        <v>79</v>
      </c>
      <c r="X11" s="49" t="s">
        <v>78</v>
      </c>
      <c r="Y11" s="49" t="s">
        <v>78</v>
      </c>
      <c r="Z11" s="49" t="s">
        <v>78</v>
      </c>
      <c r="AA11" s="49" t="s">
        <v>79</v>
      </c>
      <c r="AB11" s="49" t="s">
        <v>78</v>
      </c>
      <c r="AC11" s="49" t="s">
        <v>78</v>
      </c>
      <c r="AD11" s="49" t="s">
        <v>78</v>
      </c>
      <c r="AE11" s="49" t="s">
        <v>78</v>
      </c>
      <c r="AF11" s="50"/>
      <c r="AG11" s="48">
        <f t="shared" si="0"/>
        <v>15</v>
      </c>
      <c r="AH11" s="48">
        <f t="shared" si="1"/>
        <v>5</v>
      </c>
      <c r="AI11" s="48">
        <f t="shared" si="2"/>
        <v>0</v>
      </c>
      <c r="AJ11" s="48">
        <f t="shared" si="3"/>
        <v>10</v>
      </c>
      <c r="AK11" s="48">
        <f t="shared" si="4"/>
        <v>15</v>
      </c>
      <c r="AL11" s="48">
        <f t="shared" si="5"/>
        <v>10</v>
      </c>
      <c r="AM11" s="48">
        <f t="shared" si="6"/>
        <v>30</v>
      </c>
      <c r="AN11" s="48">
        <f t="shared" si="7"/>
        <v>85</v>
      </c>
      <c r="AO11" s="48">
        <f t="shared" si="8"/>
        <v>2</v>
      </c>
      <c r="AP11" s="36" t="str">
        <f t="shared" si="9"/>
        <v>85- disminuye 2</v>
      </c>
      <c r="AQ11" s="48">
        <f t="shared" si="10"/>
        <v>0</v>
      </c>
      <c r="AR11" s="36" t="str">
        <f>IF(AQ11&lt;=1,"Rara vez",VLOOKUP(AQ11,[19]Listas!$L$69:$M$73,2,0))</f>
        <v>Rara vez</v>
      </c>
      <c r="AS11" s="48">
        <f t="shared" si="11"/>
        <v>20</v>
      </c>
      <c r="AT11" s="36" t="str">
        <f t="shared" si="12"/>
        <v>Catastrófico</v>
      </c>
      <c r="AU11" s="36" t="str">
        <f>INDEX([19]Listas!$O$69:$Q$73,MATCH(AR11,[19]Listas!$M$69:$M$73,0),MATCH(AT11,[19]Listas!$O$67:$Q$67,0))</f>
        <v>20
MODERADA</v>
      </c>
      <c r="AV11" s="45" t="s">
        <v>80</v>
      </c>
      <c r="AW11" s="52" t="s">
        <v>97</v>
      </c>
      <c r="AX11" s="61" t="s">
        <v>98</v>
      </c>
      <c r="AY11" s="62" t="s">
        <v>99</v>
      </c>
      <c r="AZ11" s="54" t="s">
        <v>100</v>
      </c>
      <c r="BA11" s="63" t="s">
        <v>101</v>
      </c>
      <c r="BB11" s="57" t="s">
        <v>102</v>
      </c>
      <c r="BC11" s="64" t="s">
        <v>103</v>
      </c>
      <c r="BD11" s="54" t="s">
        <v>104</v>
      </c>
      <c r="BE11" s="57" t="s">
        <v>79</v>
      </c>
      <c r="BF11" s="54"/>
      <c r="BG11" s="54"/>
      <c r="BH11" s="58"/>
      <c r="BI11" s="58"/>
      <c r="BJ11" s="57"/>
      <c r="BK11" s="59" t="s">
        <v>105</v>
      </c>
      <c r="BL11" s="60" t="s">
        <v>89</v>
      </c>
      <c r="BM11" s="59" t="s">
        <v>106</v>
      </c>
      <c r="BN11" s="60" t="s">
        <v>89</v>
      </c>
    </row>
    <row r="12" spans="1:66" s="10" customFormat="1" ht="365.25" customHeight="1" x14ac:dyDescent="0.2">
      <c r="A12" s="43"/>
      <c r="B12" s="241" t="s">
        <v>107</v>
      </c>
      <c r="C12" s="242"/>
      <c r="D12" s="243"/>
      <c r="E12" s="44" t="s">
        <v>108</v>
      </c>
      <c r="F12" s="234" t="s">
        <v>109</v>
      </c>
      <c r="G12" s="235"/>
      <c r="H12" s="236"/>
      <c r="I12" s="244" t="s">
        <v>110</v>
      </c>
      <c r="J12" s="244"/>
      <c r="K12" s="244"/>
      <c r="L12" s="45" t="s">
        <v>111</v>
      </c>
      <c r="M12" s="46" t="s">
        <v>112</v>
      </c>
      <c r="N12" s="47"/>
      <c r="O12" s="48">
        <f>VLOOKUP(L12,[19]Listas!$M$69:$N$73,2,0)</f>
        <v>3</v>
      </c>
      <c r="P12" s="48"/>
      <c r="Q12" s="48">
        <f>HLOOKUP(M12,[19]Listas!$O$67:$Q$68,2,0)</f>
        <v>10</v>
      </c>
      <c r="R12" s="36" t="str">
        <f>INDEX([19]Listas!$O$69:$Q$73,MATCH(L12,[19]Listas!$M$69:$M$73,0),MATCH(M12,[19]Listas!$O$67:$Q$67,0))</f>
        <v>30
ALTA</v>
      </c>
      <c r="S12" s="245" t="s">
        <v>113</v>
      </c>
      <c r="T12" s="245"/>
      <c r="U12" s="245"/>
      <c r="V12" s="49" t="s">
        <v>78</v>
      </c>
      <c r="W12" s="49" t="s">
        <v>78</v>
      </c>
      <c r="X12" s="49" t="s">
        <v>79</v>
      </c>
      <c r="Y12" s="49" t="s">
        <v>78</v>
      </c>
      <c r="Z12" s="49" t="s">
        <v>78</v>
      </c>
      <c r="AA12" s="49" t="s">
        <v>78</v>
      </c>
      <c r="AB12" s="49" t="s">
        <v>78</v>
      </c>
      <c r="AC12" s="49" t="s">
        <v>78</v>
      </c>
      <c r="AD12" s="49" t="s">
        <v>78</v>
      </c>
      <c r="AE12" s="49" t="s">
        <v>78</v>
      </c>
      <c r="AF12" s="50"/>
      <c r="AG12" s="48">
        <f>IF(Y12="SI",15,0)</f>
        <v>15</v>
      </c>
      <c r="AH12" s="48">
        <f>IF(Z12="SI",5,0)</f>
        <v>5</v>
      </c>
      <c r="AI12" s="48">
        <f>IF(AA12="SI",15,0)</f>
        <v>15</v>
      </c>
      <c r="AJ12" s="48">
        <f>IF(AB12="SI",10,0)</f>
        <v>10</v>
      </c>
      <c r="AK12" s="48">
        <f>IF(AC12="SI",15,0)</f>
        <v>15</v>
      </c>
      <c r="AL12" s="48">
        <f>IF(AD12="SI",10,0)</f>
        <v>10</v>
      </c>
      <c r="AM12" s="48">
        <f>IF(AE12="SI",30,0)</f>
        <v>30</v>
      </c>
      <c r="AN12" s="48">
        <f>SUM(AG12+AH12+AI12+AJ12+AK12+AL12+AM12)</f>
        <v>100</v>
      </c>
      <c r="AO12" s="48">
        <f>IF(AN12&lt;=50,0,IF(AN12&gt;=76,2,1))</f>
        <v>2</v>
      </c>
      <c r="AP12" s="36" t="str">
        <f>CONCATENATE(AN12,"- disminuye ",AO12)</f>
        <v>100- disminuye 2</v>
      </c>
      <c r="AQ12" s="48">
        <f>IF(V12="SI",O12-AO12,O12)</f>
        <v>1</v>
      </c>
      <c r="AR12" s="36" t="str">
        <f>IF(AQ12&lt;=1,"Rara vez",VLOOKUP(AQ12,[19]Listas!$L$69:$M$73,2,0))</f>
        <v>Rara vez</v>
      </c>
      <c r="AS12" s="48">
        <f>IF(W12="SI",Q12-AO12,Q12)</f>
        <v>8</v>
      </c>
      <c r="AT12" s="36" t="str">
        <f>IF(AS12&lt;=9,"Moderado",IF(AS12=20,"Catastrófico",IF(AS12=18,"Moderado","Mayor")))</f>
        <v>Moderado</v>
      </c>
      <c r="AU12" s="36" t="str">
        <f>INDEX([19]Listas!$O$69:$Q$73,MATCH(AR12,[19]Listas!$M$69:$M$73,0),MATCH(AT12,[19]Listas!$O$67:$Q$67,0))</f>
        <v>5
BAJA</v>
      </c>
      <c r="AV12" s="45" t="s">
        <v>80</v>
      </c>
      <c r="AW12" s="52" t="s">
        <v>114</v>
      </c>
      <c r="AX12" s="52" t="s">
        <v>115</v>
      </c>
      <c r="AY12" s="53" t="s">
        <v>99</v>
      </c>
      <c r="AZ12" s="54" t="s">
        <v>116</v>
      </c>
      <c r="BA12" s="65" t="s">
        <v>117</v>
      </c>
      <c r="BB12" s="57" t="s">
        <v>118</v>
      </c>
      <c r="BC12" s="54" t="s">
        <v>119</v>
      </c>
      <c r="BD12" s="54" t="s">
        <v>120</v>
      </c>
      <c r="BE12" s="57" t="s">
        <v>79</v>
      </c>
      <c r="BF12" s="54"/>
      <c r="BG12" s="54"/>
      <c r="BH12" s="58"/>
      <c r="BI12" s="58"/>
      <c r="BJ12" s="57"/>
      <c r="BK12" s="59" t="s">
        <v>121</v>
      </c>
      <c r="BL12" s="60" t="s">
        <v>89</v>
      </c>
      <c r="BM12" s="59" t="s">
        <v>122</v>
      </c>
      <c r="BN12" s="60" t="s">
        <v>89</v>
      </c>
    </row>
    <row r="13" spans="1:66" s="10" customFormat="1" ht="369" customHeight="1" x14ac:dyDescent="0.2">
      <c r="A13" s="43"/>
      <c r="B13" s="244" t="s">
        <v>123</v>
      </c>
      <c r="C13" s="244"/>
      <c r="D13" s="244"/>
      <c r="E13" s="44" t="s">
        <v>124</v>
      </c>
      <c r="F13" s="234" t="s">
        <v>125</v>
      </c>
      <c r="G13" s="235"/>
      <c r="H13" s="236"/>
      <c r="I13" s="244" t="s">
        <v>126</v>
      </c>
      <c r="J13" s="244"/>
      <c r="K13" s="244"/>
      <c r="L13" s="45" t="s">
        <v>75</v>
      </c>
      <c r="M13" s="46" t="s">
        <v>112</v>
      </c>
      <c r="N13" s="47"/>
      <c r="O13" s="48">
        <f>VLOOKUP(L13,[19]Listas!$M$69:$N$73,2,0)</f>
        <v>1</v>
      </c>
      <c r="P13" s="48"/>
      <c r="Q13" s="48">
        <f>HLOOKUP(M13,[19]Listas!$O$67:$Q$68,2,0)</f>
        <v>10</v>
      </c>
      <c r="R13" s="36" t="str">
        <f>INDEX([19]Listas!$O$69:$Q$73,MATCH(L13,[19]Listas!$M$69:$M$73,0),MATCH(M13,[19]Listas!$O$67:$Q$67,0))</f>
        <v>10
BAJA</v>
      </c>
      <c r="S13" s="246" t="s">
        <v>127</v>
      </c>
      <c r="T13" s="246"/>
      <c r="U13" s="246"/>
      <c r="V13" s="49" t="s">
        <v>78</v>
      </c>
      <c r="W13" s="49" t="s">
        <v>79</v>
      </c>
      <c r="X13" s="49" t="s">
        <v>78</v>
      </c>
      <c r="Y13" s="49" t="s">
        <v>78</v>
      </c>
      <c r="Z13" s="49" t="s">
        <v>78</v>
      </c>
      <c r="AA13" s="49" t="s">
        <v>79</v>
      </c>
      <c r="AB13" s="49" t="s">
        <v>78</v>
      </c>
      <c r="AC13" s="49" t="s">
        <v>78</v>
      </c>
      <c r="AD13" s="49" t="s">
        <v>78</v>
      </c>
      <c r="AE13" s="49" t="s">
        <v>78</v>
      </c>
      <c r="AF13" s="50"/>
      <c r="AG13" s="48">
        <f>IF(Y13="SI",15,0)</f>
        <v>15</v>
      </c>
      <c r="AH13" s="48">
        <f>IF(Z13="SI",5,0)</f>
        <v>5</v>
      </c>
      <c r="AI13" s="48">
        <f>IF(AA13="SI",15,0)</f>
        <v>0</v>
      </c>
      <c r="AJ13" s="48">
        <f>IF(AB13="SI",10,0)</f>
        <v>10</v>
      </c>
      <c r="AK13" s="48">
        <f>IF(AC13="SI",15,0)</f>
        <v>15</v>
      </c>
      <c r="AL13" s="48">
        <f>IF(AD13="SI",10,0)</f>
        <v>10</v>
      </c>
      <c r="AM13" s="48">
        <f>IF(AE13="SI",30,0)</f>
        <v>30</v>
      </c>
      <c r="AN13" s="48">
        <f>SUM(AG13+AH13+AI13+AJ13+AK13+AL13+AM13)</f>
        <v>85</v>
      </c>
      <c r="AO13" s="48">
        <f>IF(AN13&lt;=50,0,IF(AN13&gt;=76,2,1))</f>
        <v>2</v>
      </c>
      <c r="AP13" s="36" t="str">
        <f>CONCATENATE(AN13,"- disminuye ",AO13)</f>
        <v>85- disminuye 2</v>
      </c>
      <c r="AQ13" s="48">
        <f>IF(V13="SI",O13-AO13,O13)</f>
        <v>-1</v>
      </c>
      <c r="AR13" s="36" t="str">
        <f>IF(AQ13&lt;=1,"Rara vez",VLOOKUP(AQ13,[19]Listas!$L$69:$M$73,2,0))</f>
        <v>Rara vez</v>
      </c>
      <c r="AS13" s="48">
        <f>IF(W13="SI",Q13-AO13,Q13)</f>
        <v>10</v>
      </c>
      <c r="AT13" s="36" t="str">
        <f>IF(AS13&lt;=9,"Moderado",IF(AS13=20,"Catastrófico",IF(AS13=18,"Moderado","Mayor")))</f>
        <v>Mayor</v>
      </c>
      <c r="AU13" s="36" t="str">
        <f>INDEX([19]Listas!$O$69:$Q$73,MATCH(AR13,[19]Listas!$M$69:$M$73,0),MATCH(AT13,[19]Listas!$O$67:$Q$67,0))</f>
        <v>10
BAJA</v>
      </c>
      <c r="AV13" s="45" t="s">
        <v>80</v>
      </c>
      <c r="AW13" s="52" t="s">
        <v>128</v>
      </c>
      <c r="AX13" s="61" t="s">
        <v>129</v>
      </c>
      <c r="AY13" s="53" t="s">
        <v>99</v>
      </c>
      <c r="AZ13" s="54" t="s">
        <v>130</v>
      </c>
      <c r="BA13" s="61" t="s">
        <v>131</v>
      </c>
      <c r="BB13" s="57" t="s">
        <v>132</v>
      </c>
      <c r="BC13" s="54" t="s">
        <v>133</v>
      </c>
      <c r="BD13" s="54" t="s">
        <v>120</v>
      </c>
      <c r="BE13" s="57" t="s">
        <v>79</v>
      </c>
      <c r="BF13" s="54"/>
      <c r="BG13" s="54"/>
      <c r="BH13" s="58"/>
      <c r="BI13" s="58"/>
      <c r="BJ13" s="57"/>
      <c r="BK13" s="60" t="s">
        <v>134</v>
      </c>
      <c r="BL13" s="60" t="s">
        <v>89</v>
      </c>
      <c r="BM13" s="59" t="s">
        <v>135</v>
      </c>
      <c r="BN13" s="60" t="s">
        <v>89</v>
      </c>
    </row>
    <row r="14" spans="1:66" s="10" customFormat="1" ht="221.25" customHeight="1" x14ac:dyDescent="0.2">
      <c r="A14" s="43"/>
      <c r="B14" s="241" t="s">
        <v>136</v>
      </c>
      <c r="C14" s="242"/>
      <c r="D14" s="243"/>
      <c r="E14" s="44" t="s">
        <v>137</v>
      </c>
      <c r="F14" s="234" t="s">
        <v>138</v>
      </c>
      <c r="G14" s="235"/>
      <c r="H14" s="236"/>
      <c r="I14" s="241" t="s">
        <v>139</v>
      </c>
      <c r="J14" s="242"/>
      <c r="K14" s="243"/>
      <c r="L14" s="45" t="s">
        <v>75</v>
      </c>
      <c r="M14" s="46" t="s">
        <v>76</v>
      </c>
      <c r="N14" s="47"/>
      <c r="O14" s="48">
        <f>VLOOKUP(L14,[19]Listas!$M$69:$N$73,2,0)</f>
        <v>1</v>
      </c>
      <c r="P14" s="48"/>
      <c r="Q14" s="48">
        <f>HLOOKUP(M14,[19]Listas!$O$67:$Q$68,2,0)</f>
        <v>20</v>
      </c>
      <c r="R14" s="36" t="str">
        <f>INDEX([19]Listas!$O$69:$Q$73,MATCH(L14,[19]Listas!$M$69:$M$73,0),MATCH(M14,[19]Listas!$O$67:$Q$67,0))</f>
        <v>20
MODERADA</v>
      </c>
      <c r="S14" s="237" t="s">
        <v>140</v>
      </c>
      <c r="T14" s="238"/>
      <c r="U14" s="239"/>
      <c r="V14" s="49" t="s">
        <v>78</v>
      </c>
      <c r="W14" s="49" t="s">
        <v>78</v>
      </c>
      <c r="X14" s="49" t="s">
        <v>78</v>
      </c>
      <c r="Y14" s="49" t="s">
        <v>78</v>
      </c>
      <c r="Z14" s="49" t="s">
        <v>78</v>
      </c>
      <c r="AA14" s="49" t="s">
        <v>78</v>
      </c>
      <c r="AB14" s="49" t="s">
        <v>78</v>
      </c>
      <c r="AC14" s="49" t="s">
        <v>78</v>
      </c>
      <c r="AD14" s="49" t="s">
        <v>78</v>
      </c>
      <c r="AE14" s="49" t="s">
        <v>78</v>
      </c>
      <c r="AF14" s="50"/>
      <c r="AG14" s="48">
        <f>IF(Y14="SI",15,0)</f>
        <v>15</v>
      </c>
      <c r="AH14" s="48">
        <f>IF(Z14="SI",5,0)</f>
        <v>5</v>
      </c>
      <c r="AI14" s="48">
        <f>IF(AA14="SI",15,0)</f>
        <v>15</v>
      </c>
      <c r="AJ14" s="48">
        <f>IF(AB14="SI",10,0)</f>
        <v>10</v>
      </c>
      <c r="AK14" s="48">
        <f>IF(AC14="SI",15,0)</f>
        <v>15</v>
      </c>
      <c r="AL14" s="48">
        <f>IF(AD14="SI",10,0)</f>
        <v>10</v>
      </c>
      <c r="AM14" s="48">
        <f>IF(AE14="SI",30,0)</f>
        <v>30</v>
      </c>
      <c r="AN14" s="48">
        <f>SUM(AG14+AH14+AI14+AJ14+AK14+AL14+AM14)</f>
        <v>100</v>
      </c>
      <c r="AO14" s="48">
        <f>IF(AN14&lt;=50,0,IF(AN14&gt;=76,2,1))</f>
        <v>2</v>
      </c>
      <c r="AP14" s="36" t="str">
        <f>CONCATENATE(AN14,"- disminuye ",AO14)</f>
        <v>100- disminuye 2</v>
      </c>
      <c r="AQ14" s="48">
        <f>IF(V14="SI",O14-AO14,O14)</f>
        <v>-1</v>
      </c>
      <c r="AR14" s="36" t="str">
        <f>IF(AQ14&lt;=1,"Rara vez",VLOOKUP(AQ14,[19]Listas!$L$69:$M$73,2,0))</f>
        <v>Rara vez</v>
      </c>
      <c r="AS14" s="48">
        <f>IF(W14="SI",Q14-AO14,Q14)</f>
        <v>18</v>
      </c>
      <c r="AT14" s="36" t="str">
        <f>IF(AS14&lt;=9,"Moderado",IF(AS14=20,"Catastrófico",IF(AS14=18,"Moderado","Mayor")))</f>
        <v>Moderado</v>
      </c>
      <c r="AU14" s="36" t="str">
        <f>INDEX([19]Listas!$O$69:$Q$73,MATCH(AR14,[19]Listas!$M$69:$M$73,0),MATCH(AT14,[19]Listas!$O$67:$Q$67,0))</f>
        <v>5
BAJA</v>
      </c>
      <c r="AV14" s="45" t="s">
        <v>80</v>
      </c>
      <c r="AW14" s="52" t="s">
        <v>141</v>
      </c>
      <c r="AX14" s="49" t="s">
        <v>142</v>
      </c>
      <c r="AY14" s="53" t="s">
        <v>99</v>
      </c>
      <c r="AZ14" s="54" t="s">
        <v>143</v>
      </c>
      <c r="BA14" s="66" t="s">
        <v>144</v>
      </c>
      <c r="BB14" s="57" t="s">
        <v>145</v>
      </c>
      <c r="BC14" s="64" t="s">
        <v>146</v>
      </c>
      <c r="BD14" s="54" t="s">
        <v>147</v>
      </c>
      <c r="BE14" s="57" t="s">
        <v>79</v>
      </c>
      <c r="BF14" s="54"/>
      <c r="BG14" s="54"/>
      <c r="BH14" s="58"/>
      <c r="BI14" s="58"/>
      <c r="BJ14" s="57"/>
      <c r="BK14" s="60" t="s">
        <v>148</v>
      </c>
      <c r="BL14" s="60" t="s">
        <v>89</v>
      </c>
      <c r="BM14" s="59" t="s">
        <v>149</v>
      </c>
      <c r="BN14" s="60" t="s">
        <v>89</v>
      </c>
    </row>
    <row r="15" spans="1:66" s="10" customFormat="1" ht="128.25" customHeight="1" x14ac:dyDescent="0.2">
      <c r="A15" s="43"/>
      <c r="B15" s="231" t="s">
        <v>150</v>
      </c>
      <c r="C15" s="232"/>
      <c r="D15" s="233"/>
      <c r="E15" s="44" t="s">
        <v>151</v>
      </c>
      <c r="F15" s="234" t="s">
        <v>152</v>
      </c>
      <c r="G15" s="235"/>
      <c r="H15" s="236"/>
      <c r="I15" s="231" t="s">
        <v>153</v>
      </c>
      <c r="J15" s="232"/>
      <c r="K15" s="233"/>
      <c r="L15" s="45" t="s">
        <v>75</v>
      </c>
      <c r="M15" s="46" t="s">
        <v>112</v>
      </c>
      <c r="N15" s="47"/>
      <c r="O15" s="48">
        <f>VLOOKUP(L15,[20]Listas!$M$69:$N$73,2,0)</f>
        <v>1</v>
      </c>
      <c r="P15" s="48"/>
      <c r="Q15" s="48">
        <f>HLOOKUP(M15,[20]Listas!$O$67:$Q$68,2,0)</f>
        <v>10</v>
      </c>
      <c r="R15" s="36" t="str">
        <f>INDEX([20]Listas!$O$69:$Q$73,MATCH(L15,[20]Listas!$M$69:$M$73,0),MATCH(M15,[20]Listas!$O$67:$Q$67,0))</f>
        <v>10
BAJA</v>
      </c>
      <c r="S15" s="237" t="s">
        <v>154</v>
      </c>
      <c r="T15" s="238"/>
      <c r="U15" s="239"/>
      <c r="V15" s="49" t="s">
        <v>78</v>
      </c>
      <c r="W15" s="49" t="s">
        <v>78</v>
      </c>
      <c r="X15" s="49" t="s">
        <v>79</v>
      </c>
      <c r="Y15" s="49" t="s">
        <v>78</v>
      </c>
      <c r="Z15" s="49" t="s">
        <v>78</v>
      </c>
      <c r="AA15" s="49" t="s">
        <v>78</v>
      </c>
      <c r="AB15" s="49" t="s">
        <v>78</v>
      </c>
      <c r="AC15" s="49" t="s">
        <v>78</v>
      </c>
      <c r="AD15" s="49" t="s">
        <v>78</v>
      </c>
      <c r="AE15" s="49" t="s">
        <v>78</v>
      </c>
      <c r="AF15" s="50"/>
      <c r="AG15" s="48">
        <f t="shared" ref="AG15:AG16" si="13">IF(Y15="SI",15,0)</f>
        <v>15</v>
      </c>
      <c r="AH15" s="48">
        <f t="shared" ref="AH15:AH16" si="14">IF(Z15="SI",5,0)</f>
        <v>5</v>
      </c>
      <c r="AI15" s="48">
        <f t="shared" ref="AI15:AI16" si="15">IF(AA15="SI",15,0)</f>
        <v>15</v>
      </c>
      <c r="AJ15" s="48">
        <f t="shared" ref="AJ15:AJ16" si="16">IF(AB15="SI",10,0)</f>
        <v>10</v>
      </c>
      <c r="AK15" s="48">
        <f t="shared" ref="AK15:AK16" si="17">IF(AC15="SI",15,0)</f>
        <v>15</v>
      </c>
      <c r="AL15" s="48">
        <f t="shared" ref="AL15:AL16" si="18">IF(AD15="SI",10,0)</f>
        <v>10</v>
      </c>
      <c r="AM15" s="48">
        <f t="shared" ref="AM15:AM16" si="19">IF(AE15="SI",30,0)</f>
        <v>30</v>
      </c>
      <c r="AN15" s="48">
        <f t="shared" ref="AN15:AN16" si="20">SUM(AG15+AH15+AI15+AJ15+AK15+AL15+AM15)</f>
        <v>100</v>
      </c>
      <c r="AO15" s="48">
        <f t="shared" ref="AO15:AO16" si="21">IF(AN15&lt;=50,0,IF(AN15&gt;=76,2,1))</f>
        <v>2</v>
      </c>
      <c r="AP15" s="36" t="str">
        <f t="shared" ref="AP15:AP16" si="22">CONCATENATE(AN15,"- disminuye ",AO15)</f>
        <v>100- disminuye 2</v>
      </c>
      <c r="AQ15" s="48">
        <f t="shared" ref="AQ15:AQ16" si="23">IF(V15="SI",O15-AO15,O15)</f>
        <v>-1</v>
      </c>
      <c r="AR15" s="36" t="str">
        <f>IF(AQ15&lt;=1,"Rara vez",VLOOKUP(AQ15,[20]Listas!$L$69:$M$73,2,0))</f>
        <v>Rara vez</v>
      </c>
      <c r="AS15" s="48">
        <f t="shared" ref="AS15:AS16" si="24">IF(W15="SI",Q15-AO15,Q15)</f>
        <v>8</v>
      </c>
      <c r="AT15" s="36" t="str">
        <f t="shared" ref="AT15:AT16" si="25">IF(AS15&lt;=9,"Moderado",IF(AS15=20,"Catastrófico",IF(AS15=18,"Moderado","Mayor")))</f>
        <v>Moderado</v>
      </c>
      <c r="AU15" s="36" t="str">
        <f>INDEX([20]Listas!$O$69:$Q$73,MATCH(AR15,[20]Listas!$M$69:$M$73,0),MATCH(AT15,[20]Listas!$O$67:$Q$67,0))</f>
        <v>5
BAJA</v>
      </c>
      <c r="AV15" s="45" t="s">
        <v>80</v>
      </c>
      <c r="AW15" s="61" t="s">
        <v>155</v>
      </c>
      <c r="AX15" s="61" t="s">
        <v>156</v>
      </c>
      <c r="AY15" s="62" t="s">
        <v>157</v>
      </c>
      <c r="AZ15" s="54" t="s">
        <v>158</v>
      </c>
      <c r="BA15" s="67" t="s">
        <v>159</v>
      </c>
      <c r="BB15" s="57" t="s">
        <v>160</v>
      </c>
      <c r="BC15" s="54" t="s">
        <v>161</v>
      </c>
      <c r="BD15" s="54" t="s">
        <v>162</v>
      </c>
      <c r="BE15" s="57" t="s">
        <v>79</v>
      </c>
      <c r="BF15" s="54"/>
      <c r="BG15" s="54"/>
      <c r="BH15" s="58"/>
      <c r="BI15" s="58"/>
      <c r="BJ15" s="57"/>
      <c r="BK15" s="60" t="s">
        <v>163</v>
      </c>
      <c r="BL15" s="60" t="s">
        <v>89</v>
      </c>
      <c r="BM15" s="59" t="s">
        <v>164</v>
      </c>
      <c r="BN15" s="60" t="s">
        <v>89</v>
      </c>
    </row>
    <row r="16" spans="1:66" s="10" customFormat="1" ht="113.25" customHeight="1" x14ac:dyDescent="0.2">
      <c r="A16" s="43"/>
      <c r="B16" s="231" t="s">
        <v>165</v>
      </c>
      <c r="C16" s="232"/>
      <c r="D16" s="233"/>
      <c r="E16" s="44" t="s">
        <v>166</v>
      </c>
      <c r="F16" s="234" t="s">
        <v>167</v>
      </c>
      <c r="G16" s="235"/>
      <c r="H16" s="236"/>
      <c r="I16" s="231" t="s">
        <v>126</v>
      </c>
      <c r="J16" s="232"/>
      <c r="K16" s="233"/>
      <c r="L16" s="45" t="s">
        <v>75</v>
      </c>
      <c r="M16" s="46" t="s">
        <v>76</v>
      </c>
      <c r="N16" s="47"/>
      <c r="O16" s="48">
        <f>VLOOKUP(L16,[20]Listas!$M$69:$N$73,2,0)</f>
        <v>1</v>
      </c>
      <c r="P16" s="48"/>
      <c r="Q16" s="48">
        <f>HLOOKUP(M16,[20]Listas!$O$67:$Q$68,2,0)</f>
        <v>20</v>
      </c>
      <c r="R16" s="36" t="str">
        <f>INDEX([20]Listas!$O$69:$Q$73,MATCH(L16,[20]Listas!$M$69:$M$73,0),MATCH(M16,[20]Listas!$O$67:$Q$67,0))</f>
        <v>20
MODERADA</v>
      </c>
      <c r="S16" s="237" t="s">
        <v>168</v>
      </c>
      <c r="T16" s="238"/>
      <c r="U16" s="239"/>
      <c r="V16" s="49" t="s">
        <v>78</v>
      </c>
      <c r="W16" s="49" t="s">
        <v>79</v>
      </c>
      <c r="X16" s="49" t="s">
        <v>79</v>
      </c>
      <c r="Y16" s="49" t="s">
        <v>78</v>
      </c>
      <c r="Z16" s="49" t="s">
        <v>78</v>
      </c>
      <c r="AA16" s="49" t="s">
        <v>79</v>
      </c>
      <c r="AB16" s="49" t="s">
        <v>78</v>
      </c>
      <c r="AC16" s="49" t="s">
        <v>78</v>
      </c>
      <c r="AD16" s="49" t="s">
        <v>78</v>
      </c>
      <c r="AE16" s="49" t="s">
        <v>78</v>
      </c>
      <c r="AF16" s="50"/>
      <c r="AG16" s="48">
        <f t="shared" si="13"/>
        <v>15</v>
      </c>
      <c r="AH16" s="48">
        <f t="shared" si="14"/>
        <v>5</v>
      </c>
      <c r="AI16" s="48">
        <f t="shared" si="15"/>
        <v>0</v>
      </c>
      <c r="AJ16" s="48">
        <f t="shared" si="16"/>
        <v>10</v>
      </c>
      <c r="AK16" s="48">
        <f t="shared" si="17"/>
        <v>15</v>
      </c>
      <c r="AL16" s="48">
        <f t="shared" si="18"/>
        <v>10</v>
      </c>
      <c r="AM16" s="48">
        <f t="shared" si="19"/>
        <v>30</v>
      </c>
      <c r="AN16" s="48">
        <f t="shared" si="20"/>
        <v>85</v>
      </c>
      <c r="AO16" s="48">
        <f t="shared" si="21"/>
        <v>2</v>
      </c>
      <c r="AP16" s="36" t="str">
        <f t="shared" si="22"/>
        <v>85- disminuye 2</v>
      </c>
      <c r="AQ16" s="48">
        <f t="shared" si="23"/>
        <v>-1</v>
      </c>
      <c r="AR16" s="36" t="str">
        <f>IF(AQ16&lt;=1,"Rara vez",VLOOKUP(AQ16,[20]Listas!$L$69:$M$73,2,0))</f>
        <v>Rara vez</v>
      </c>
      <c r="AS16" s="48">
        <f t="shared" si="24"/>
        <v>20</v>
      </c>
      <c r="AT16" s="36" t="str">
        <f t="shared" si="25"/>
        <v>Catastrófico</v>
      </c>
      <c r="AU16" s="36" t="str">
        <f>INDEX([20]Listas!$O$69:$Q$73,MATCH(AR16,[20]Listas!$M$69:$M$73,0),MATCH(AT16,[20]Listas!$O$67:$Q$67,0))</f>
        <v>20
MODERADA</v>
      </c>
      <c r="AV16" s="45" t="s">
        <v>80</v>
      </c>
      <c r="AW16" s="61" t="s">
        <v>169</v>
      </c>
      <c r="AX16" s="61" t="s">
        <v>170</v>
      </c>
      <c r="AY16" s="62" t="s">
        <v>157</v>
      </c>
      <c r="AZ16" s="54" t="s">
        <v>171</v>
      </c>
      <c r="BA16" s="68" t="s">
        <v>172</v>
      </c>
      <c r="BB16" s="57" t="s">
        <v>173</v>
      </c>
      <c r="BC16" s="54" t="s">
        <v>174</v>
      </c>
      <c r="BD16" s="54" t="s">
        <v>162</v>
      </c>
      <c r="BE16" s="57" t="s">
        <v>79</v>
      </c>
      <c r="BF16" s="54"/>
      <c r="BG16" s="54"/>
      <c r="BH16" s="58"/>
      <c r="BI16" s="58"/>
      <c r="BJ16" s="57"/>
      <c r="BK16" s="60" t="s">
        <v>175</v>
      </c>
      <c r="BL16" s="60" t="s">
        <v>89</v>
      </c>
      <c r="BM16" s="59" t="s">
        <v>176</v>
      </c>
      <c r="BN16" s="60" t="s">
        <v>89</v>
      </c>
    </row>
    <row r="17" spans="1:64" ht="15" customHeight="1" x14ac:dyDescent="0.25">
      <c r="A17" s="69"/>
      <c r="B17" s="240" t="s">
        <v>177</v>
      </c>
      <c r="C17" s="240"/>
      <c r="D17" s="240"/>
      <c r="E17" s="240"/>
      <c r="F17" s="240"/>
      <c r="G17" s="240"/>
      <c r="H17" s="240"/>
      <c r="I17" s="240"/>
      <c r="J17" s="240"/>
      <c r="K17" s="240"/>
      <c r="L17" s="240"/>
      <c r="M17" s="240"/>
      <c r="N17" s="240"/>
      <c r="O17" s="240"/>
      <c r="P17" s="240"/>
      <c r="Q17" s="240"/>
      <c r="R17" s="240"/>
      <c r="S17" s="240"/>
      <c r="T17" s="240"/>
      <c r="U17" s="24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9"/>
      <c r="AV17" s="71"/>
      <c r="AW17" s="71"/>
      <c r="AX17" s="72"/>
      <c r="AY17" s="72"/>
      <c r="AZ17" s="73"/>
      <c r="BA17" s="73"/>
      <c r="BB17" s="74"/>
      <c r="BC17" s="73"/>
      <c r="BD17" s="73"/>
      <c r="BE17" s="74"/>
      <c r="BF17" s="73"/>
      <c r="BG17" s="73"/>
      <c r="BH17" s="75"/>
      <c r="BI17" s="75"/>
      <c r="BJ17" s="74"/>
    </row>
    <row r="18" spans="1:64" s="78" customFormat="1" ht="19.5" customHeight="1" x14ac:dyDescent="0.25">
      <c r="A18" s="76"/>
      <c r="B18" s="227" t="s">
        <v>178</v>
      </c>
      <c r="C18" s="228"/>
      <c r="D18" s="228"/>
      <c r="E18" s="228"/>
      <c r="F18" s="228"/>
      <c r="G18" s="228"/>
      <c r="H18" s="229"/>
      <c r="I18" s="227" t="s">
        <v>179</v>
      </c>
      <c r="J18" s="228"/>
      <c r="K18" s="228"/>
      <c r="L18" s="228"/>
      <c r="M18" s="228"/>
      <c r="N18" s="228"/>
      <c r="O18" s="228"/>
      <c r="P18" s="228"/>
      <c r="Q18" s="228"/>
      <c r="R18" s="228"/>
      <c r="S18" s="228"/>
      <c r="T18" s="228"/>
      <c r="U18" s="229"/>
      <c r="V18" s="227" t="s">
        <v>180</v>
      </c>
      <c r="W18" s="228"/>
      <c r="X18" s="228"/>
      <c r="Y18" s="228"/>
      <c r="Z18" s="228"/>
      <c r="AA18" s="228"/>
      <c r="AB18" s="228"/>
      <c r="AC18" s="228"/>
      <c r="AD18" s="228"/>
      <c r="AE18" s="228"/>
      <c r="AF18" s="228"/>
      <c r="AG18" s="228"/>
      <c r="AH18" s="228"/>
      <c r="AI18" s="228"/>
      <c r="AJ18" s="228"/>
      <c r="AK18" s="228"/>
      <c r="AL18" s="228"/>
      <c r="AM18" s="228"/>
      <c r="AN18" s="228"/>
      <c r="AO18" s="228"/>
      <c r="AP18" s="229"/>
      <c r="AQ18" s="77" t="s">
        <v>181</v>
      </c>
      <c r="AR18" s="230" t="s">
        <v>181</v>
      </c>
      <c r="AS18" s="230"/>
      <c r="AT18" s="230"/>
      <c r="AU18" s="230"/>
      <c r="AV18" s="230"/>
      <c r="AW18" s="230"/>
      <c r="AX18" s="72"/>
      <c r="AY18" s="72"/>
      <c r="AZ18" s="73"/>
      <c r="BA18" s="73"/>
      <c r="BB18" s="74"/>
      <c r="BC18" s="73"/>
      <c r="BD18" s="73"/>
      <c r="BE18" s="74"/>
      <c r="BF18" s="73"/>
      <c r="BG18" s="73"/>
      <c r="BH18" s="75"/>
      <c r="BI18" s="75"/>
      <c r="BJ18" s="74"/>
      <c r="BK18" s="3"/>
      <c r="BL18" s="3"/>
    </row>
    <row r="19" spans="1:64" s="78" customFormat="1" ht="57.75" customHeight="1" x14ac:dyDescent="0.25">
      <c r="A19" s="79"/>
      <c r="B19" s="218" t="s">
        <v>182</v>
      </c>
      <c r="C19" s="219"/>
      <c r="D19" s="219"/>
      <c r="E19" s="219"/>
      <c r="F19" s="219"/>
      <c r="G19" s="219"/>
      <c r="H19" s="220"/>
      <c r="I19" s="218" t="s">
        <v>183</v>
      </c>
      <c r="J19" s="219"/>
      <c r="K19" s="219"/>
      <c r="L19" s="219"/>
      <c r="M19" s="219"/>
      <c r="N19" s="219"/>
      <c r="O19" s="219"/>
      <c r="P19" s="219"/>
      <c r="Q19" s="219"/>
      <c r="R19" s="219"/>
      <c r="S19" s="219"/>
      <c r="T19" s="219"/>
      <c r="U19" s="220"/>
      <c r="V19" s="221" t="s">
        <v>184</v>
      </c>
      <c r="W19" s="222"/>
      <c r="X19" s="222"/>
      <c r="Y19" s="222"/>
      <c r="Z19" s="222"/>
      <c r="AA19" s="222"/>
      <c r="AB19" s="222"/>
      <c r="AC19" s="222"/>
      <c r="AD19" s="222"/>
      <c r="AE19" s="222"/>
      <c r="AF19" s="222"/>
      <c r="AG19" s="222"/>
      <c r="AH19" s="222"/>
      <c r="AI19" s="222"/>
      <c r="AJ19" s="222"/>
      <c r="AK19" s="222"/>
      <c r="AL19" s="222"/>
      <c r="AM19" s="222"/>
      <c r="AN19" s="222"/>
      <c r="AO19" s="222"/>
      <c r="AP19" s="223"/>
      <c r="AQ19" s="54"/>
      <c r="AR19" s="217"/>
      <c r="AS19" s="217"/>
      <c r="AT19" s="217"/>
      <c r="AU19" s="217"/>
      <c r="AV19" s="217"/>
      <c r="AW19" s="217"/>
      <c r="AX19" s="72"/>
      <c r="AY19" s="72"/>
      <c r="AZ19" s="73"/>
      <c r="BA19" s="73"/>
      <c r="BB19" s="74"/>
      <c r="BC19" s="73"/>
      <c r="BD19" s="73"/>
      <c r="BE19" s="74"/>
      <c r="BF19" s="73"/>
      <c r="BG19" s="73"/>
      <c r="BH19" s="75"/>
      <c r="BI19" s="75"/>
      <c r="BJ19" s="74"/>
      <c r="BK19" s="3"/>
      <c r="BL19" s="3"/>
    </row>
    <row r="20" spans="1:64" s="78" customFormat="1" ht="66.75" customHeight="1" x14ac:dyDescent="0.25">
      <c r="A20" s="79"/>
      <c r="B20" s="217" t="s">
        <v>83</v>
      </c>
      <c r="C20" s="217"/>
      <c r="D20" s="217"/>
      <c r="E20" s="217"/>
      <c r="F20" s="217"/>
      <c r="G20" s="217"/>
      <c r="H20" s="217"/>
      <c r="I20" s="218" t="s">
        <v>185</v>
      </c>
      <c r="J20" s="219"/>
      <c r="K20" s="219"/>
      <c r="L20" s="219"/>
      <c r="M20" s="219"/>
      <c r="N20" s="219"/>
      <c r="O20" s="219"/>
      <c r="P20" s="219"/>
      <c r="Q20" s="219"/>
      <c r="R20" s="219"/>
      <c r="S20" s="219"/>
      <c r="T20" s="219"/>
      <c r="U20" s="220"/>
      <c r="V20" s="221" t="s">
        <v>186</v>
      </c>
      <c r="W20" s="222"/>
      <c r="X20" s="222"/>
      <c r="Y20" s="222"/>
      <c r="Z20" s="222"/>
      <c r="AA20" s="222"/>
      <c r="AB20" s="222"/>
      <c r="AC20" s="222"/>
      <c r="AD20" s="222"/>
      <c r="AE20" s="222"/>
      <c r="AF20" s="222"/>
      <c r="AG20" s="222"/>
      <c r="AH20" s="222"/>
      <c r="AI20" s="222"/>
      <c r="AJ20" s="222"/>
      <c r="AK20" s="222"/>
      <c r="AL20" s="222"/>
      <c r="AM20" s="222"/>
      <c r="AN20" s="222"/>
      <c r="AO20" s="222"/>
      <c r="AP20" s="223"/>
      <c r="AQ20" s="54"/>
      <c r="AR20" s="217"/>
      <c r="AS20" s="217"/>
      <c r="AT20" s="217"/>
      <c r="AU20" s="217"/>
      <c r="AV20" s="217"/>
      <c r="AW20" s="217"/>
      <c r="AX20" s="72"/>
      <c r="AY20" s="72"/>
      <c r="AZ20" s="73"/>
      <c r="BA20" s="73"/>
      <c r="BB20" s="74"/>
      <c r="BC20" s="73"/>
      <c r="BD20" s="73"/>
      <c r="BE20" s="74"/>
      <c r="BF20" s="73"/>
      <c r="BG20" s="73"/>
      <c r="BH20" s="75"/>
      <c r="BI20" s="75"/>
      <c r="BJ20" s="74"/>
      <c r="BK20" s="3"/>
      <c r="BL20" s="3"/>
    </row>
    <row r="21" spans="1:64" ht="61.5" customHeight="1" x14ac:dyDescent="0.25">
      <c r="A21" s="79"/>
      <c r="B21" s="217" t="s">
        <v>99</v>
      </c>
      <c r="C21" s="217"/>
      <c r="D21" s="217"/>
      <c r="E21" s="217"/>
      <c r="F21" s="217"/>
      <c r="G21" s="217"/>
      <c r="H21" s="217"/>
      <c r="I21" s="218" t="s">
        <v>187</v>
      </c>
      <c r="J21" s="219"/>
      <c r="K21" s="219"/>
      <c r="L21" s="219"/>
      <c r="M21" s="219"/>
      <c r="N21" s="219"/>
      <c r="O21" s="219"/>
      <c r="P21" s="219"/>
      <c r="Q21" s="219"/>
      <c r="R21" s="219"/>
      <c r="S21" s="219"/>
      <c r="T21" s="219"/>
      <c r="U21" s="220"/>
      <c r="V21" s="224" t="s">
        <v>188</v>
      </c>
      <c r="W21" s="225"/>
      <c r="X21" s="225"/>
      <c r="Y21" s="225"/>
      <c r="Z21" s="225"/>
      <c r="AA21" s="225"/>
      <c r="AB21" s="225"/>
      <c r="AC21" s="225"/>
      <c r="AD21" s="225"/>
      <c r="AE21" s="225"/>
      <c r="AF21" s="225"/>
      <c r="AG21" s="225"/>
      <c r="AH21" s="225"/>
      <c r="AI21" s="225"/>
      <c r="AJ21" s="225"/>
      <c r="AK21" s="225"/>
      <c r="AL21" s="225"/>
      <c r="AM21" s="225"/>
      <c r="AN21" s="225"/>
      <c r="AO21" s="225"/>
      <c r="AP21" s="226"/>
      <c r="AQ21" s="54"/>
      <c r="AR21" s="217"/>
      <c r="AS21" s="217"/>
      <c r="AT21" s="217"/>
      <c r="AU21" s="217"/>
      <c r="AV21" s="217"/>
      <c r="AW21" s="217"/>
      <c r="AX21" s="72"/>
      <c r="AY21" s="72"/>
      <c r="AZ21" s="73"/>
      <c r="BA21" s="73"/>
      <c r="BB21" s="74"/>
      <c r="BC21" s="73"/>
      <c r="BD21" s="73"/>
      <c r="BE21" s="74"/>
      <c r="BF21" s="73"/>
      <c r="BG21" s="73"/>
      <c r="BH21" s="75"/>
      <c r="BI21" s="75"/>
      <c r="BJ21" s="74"/>
    </row>
    <row r="22" spans="1:64" ht="62.25" customHeight="1" x14ac:dyDescent="0.25">
      <c r="A22" s="80"/>
      <c r="B22" s="217" t="s">
        <v>157</v>
      </c>
      <c r="C22" s="217"/>
      <c r="D22" s="217"/>
      <c r="E22" s="217"/>
      <c r="F22" s="217"/>
      <c r="G22" s="217"/>
      <c r="H22" s="217"/>
      <c r="I22" s="218" t="s">
        <v>189</v>
      </c>
      <c r="J22" s="219"/>
      <c r="K22" s="219"/>
      <c r="L22" s="219"/>
      <c r="M22" s="219"/>
      <c r="N22" s="219"/>
      <c r="O22" s="219"/>
      <c r="P22" s="219"/>
      <c r="Q22" s="219"/>
      <c r="R22" s="219"/>
      <c r="S22" s="219"/>
      <c r="T22" s="219"/>
      <c r="U22" s="220"/>
      <c r="V22" s="221" t="s">
        <v>190</v>
      </c>
      <c r="W22" s="222"/>
      <c r="X22" s="222"/>
      <c r="Y22" s="222"/>
      <c r="Z22" s="222"/>
      <c r="AA22" s="222"/>
      <c r="AB22" s="222"/>
      <c r="AC22" s="222"/>
      <c r="AD22" s="222"/>
      <c r="AE22" s="222"/>
      <c r="AF22" s="222"/>
      <c r="AG22" s="222"/>
      <c r="AH22" s="222"/>
      <c r="AI22" s="222"/>
      <c r="AJ22" s="222"/>
      <c r="AK22" s="222"/>
      <c r="AL22" s="222"/>
      <c r="AM22" s="222"/>
      <c r="AN22" s="222"/>
      <c r="AO22" s="222"/>
      <c r="AP22" s="223"/>
      <c r="AQ22" s="81"/>
      <c r="AR22" s="217"/>
      <c r="AS22" s="217"/>
      <c r="AT22" s="217"/>
      <c r="AU22" s="217"/>
      <c r="AV22" s="217"/>
      <c r="AW22" s="217"/>
      <c r="AZ22" s="73"/>
      <c r="BA22" s="73"/>
      <c r="BB22" s="74"/>
      <c r="BC22" s="73"/>
      <c r="BD22" s="73"/>
      <c r="BE22" s="74"/>
      <c r="BF22" s="73"/>
      <c r="BG22" s="73"/>
      <c r="BH22" s="75"/>
      <c r="BI22" s="75"/>
      <c r="BJ22" s="74"/>
    </row>
    <row r="23" spans="1:64" x14ac:dyDescent="0.25">
      <c r="A23" s="80"/>
      <c r="B23" s="80"/>
      <c r="C23" s="80"/>
      <c r="D23" s="80"/>
      <c r="E23" s="81"/>
      <c r="F23" s="80"/>
      <c r="G23" s="80"/>
      <c r="H23" s="80"/>
      <c r="I23" s="80"/>
      <c r="J23" s="80"/>
      <c r="K23" s="80"/>
      <c r="L23" s="83"/>
      <c r="M23" s="83"/>
      <c r="N23" s="83"/>
      <c r="O23" s="83"/>
      <c r="P23" s="83"/>
      <c r="Q23" s="83"/>
      <c r="R23" s="83"/>
      <c r="S23" s="83"/>
      <c r="T23" s="83"/>
      <c r="U23" s="83"/>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3"/>
      <c r="AW23" s="83"/>
      <c r="AZ23" s="73"/>
      <c r="BA23" s="73"/>
      <c r="BB23" s="74"/>
      <c r="BC23" s="73"/>
      <c r="BD23" s="73"/>
      <c r="BE23" s="74"/>
      <c r="BF23" s="73"/>
      <c r="BG23" s="73"/>
      <c r="BH23" s="75"/>
      <c r="BI23" s="75"/>
      <c r="BJ23" s="74"/>
    </row>
    <row r="24" spans="1:64" x14ac:dyDescent="0.25">
      <c r="A24" s="80"/>
      <c r="B24" s="80"/>
      <c r="C24" s="80"/>
      <c r="D24" s="80"/>
      <c r="E24" s="81"/>
      <c r="F24" s="80"/>
      <c r="G24" s="80"/>
      <c r="H24" s="80"/>
      <c r="I24" s="80"/>
      <c r="J24" s="80"/>
      <c r="K24" s="80"/>
      <c r="L24" s="83"/>
      <c r="M24" s="83"/>
      <c r="N24" s="83"/>
      <c r="O24" s="83"/>
      <c r="P24" s="83"/>
      <c r="Q24" s="83"/>
      <c r="R24" s="83"/>
      <c r="S24" s="83"/>
      <c r="T24" s="83"/>
      <c r="U24" s="83"/>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3"/>
      <c r="AW24" s="83"/>
      <c r="AZ24" s="73"/>
      <c r="BA24" s="73"/>
      <c r="BB24" s="74"/>
      <c r="BC24" s="73"/>
      <c r="BD24" s="73"/>
      <c r="BE24" s="74"/>
      <c r="BF24" s="73"/>
      <c r="BG24" s="73"/>
      <c r="BH24" s="75"/>
      <c r="BI24" s="75"/>
      <c r="BJ24" s="74"/>
    </row>
    <row r="25" spans="1:64" x14ac:dyDescent="0.25">
      <c r="A25" s="80"/>
      <c r="B25" s="80"/>
      <c r="C25" s="80"/>
      <c r="D25" s="80"/>
      <c r="E25" s="81"/>
      <c r="F25" s="80"/>
      <c r="G25" s="80"/>
      <c r="H25" s="80"/>
      <c r="I25" s="80"/>
      <c r="J25" s="80"/>
      <c r="K25" s="80"/>
      <c r="L25" s="83"/>
      <c r="M25" s="83"/>
      <c r="N25" s="83"/>
      <c r="O25" s="83"/>
      <c r="P25" s="83"/>
      <c r="Q25" s="83"/>
      <c r="R25" s="83"/>
      <c r="S25" s="83"/>
      <c r="T25" s="83"/>
      <c r="U25" s="83"/>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3"/>
      <c r="AW25" s="83"/>
      <c r="AZ25" s="73"/>
      <c r="BA25" s="73"/>
      <c r="BB25" s="74"/>
      <c r="BC25" s="73"/>
      <c r="BD25" s="73"/>
      <c r="BE25" s="74"/>
      <c r="BF25" s="73"/>
      <c r="BG25" s="73"/>
      <c r="BH25" s="75"/>
      <c r="BI25" s="75"/>
      <c r="BJ25" s="74"/>
    </row>
    <row r="26" spans="1:64" x14ac:dyDescent="0.25">
      <c r="A26" s="80"/>
      <c r="B26" s="80"/>
      <c r="C26" s="80"/>
      <c r="D26" s="80"/>
      <c r="E26" s="81"/>
      <c r="F26" s="80"/>
      <c r="G26" s="80"/>
      <c r="H26" s="80"/>
      <c r="I26" s="80"/>
      <c r="J26" s="80"/>
      <c r="K26" s="80"/>
      <c r="L26" s="83"/>
      <c r="M26" s="83"/>
      <c r="N26" s="83"/>
      <c r="O26" s="83"/>
      <c r="P26" s="83"/>
      <c r="Q26" s="83"/>
      <c r="R26" s="83"/>
      <c r="S26" s="83"/>
      <c r="T26" s="83"/>
      <c r="U26" s="83"/>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3"/>
      <c r="AW26" s="83"/>
      <c r="AZ26" s="73"/>
      <c r="BA26" s="73"/>
      <c r="BB26" s="74"/>
      <c r="BC26" s="73"/>
      <c r="BD26" s="73"/>
      <c r="BE26" s="74"/>
      <c r="BF26" s="73"/>
      <c r="BG26" s="73"/>
      <c r="BH26" s="75"/>
      <c r="BI26" s="75"/>
      <c r="BJ26" s="74"/>
    </row>
    <row r="27" spans="1:64" x14ac:dyDescent="0.25">
      <c r="A27" s="80"/>
      <c r="B27" s="80"/>
      <c r="C27" s="80"/>
      <c r="D27" s="80"/>
      <c r="E27" s="81"/>
      <c r="F27" s="80"/>
      <c r="G27" s="80"/>
      <c r="H27" s="80"/>
      <c r="I27" s="80"/>
      <c r="J27" s="80"/>
      <c r="K27" s="80"/>
      <c r="L27" s="83"/>
      <c r="M27" s="83"/>
      <c r="N27" s="83"/>
      <c r="O27" s="83"/>
      <c r="P27" s="83"/>
      <c r="Q27" s="83"/>
      <c r="R27" s="83"/>
      <c r="S27" s="83"/>
      <c r="T27" s="83"/>
      <c r="U27" s="83"/>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3"/>
      <c r="AW27" s="83"/>
      <c r="AZ27" s="73"/>
      <c r="BA27" s="73"/>
      <c r="BB27" s="74"/>
      <c r="BC27" s="73"/>
      <c r="BD27" s="73"/>
      <c r="BE27" s="74"/>
      <c r="BF27" s="73"/>
      <c r="BG27" s="73"/>
      <c r="BH27" s="75"/>
      <c r="BI27" s="75"/>
      <c r="BJ27" s="74"/>
    </row>
    <row r="28" spans="1:64" x14ac:dyDescent="0.25">
      <c r="A28" s="80"/>
      <c r="B28" s="80"/>
      <c r="C28" s="80"/>
      <c r="D28" s="80"/>
      <c r="E28" s="81"/>
      <c r="F28" s="80"/>
      <c r="G28" s="80"/>
      <c r="H28" s="80"/>
      <c r="I28" s="80"/>
      <c r="J28" s="80"/>
      <c r="K28" s="80"/>
      <c r="L28" s="83"/>
      <c r="M28" s="83"/>
      <c r="N28" s="83"/>
      <c r="O28" s="83"/>
      <c r="P28" s="83"/>
      <c r="Q28" s="83"/>
      <c r="R28" s="83"/>
      <c r="S28" s="83"/>
      <c r="T28" s="83"/>
      <c r="U28" s="83"/>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3"/>
      <c r="AW28" s="83"/>
      <c r="AZ28" s="73"/>
      <c r="BA28" s="73"/>
      <c r="BB28" s="74"/>
      <c r="BC28" s="73"/>
      <c r="BD28" s="73"/>
      <c r="BE28" s="74"/>
      <c r="BF28" s="73"/>
      <c r="BG28" s="73"/>
      <c r="BH28" s="75"/>
      <c r="BI28" s="75"/>
      <c r="BJ28" s="74"/>
    </row>
    <row r="29" spans="1:64" x14ac:dyDescent="0.25">
      <c r="A29" s="80"/>
      <c r="B29" s="80"/>
      <c r="C29" s="80"/>
      <c r="D29" s="80"/>
      <c r="E29" s="81"/>
      <c r="F29" s="80"/>
      <c r="G29" s="80"/>
      <c r="H29" s="80"/>
      <c r="I29" s="80"/>
      <c r="J29" s="80"/>
      <c r="K29" s="80"/>
      <c r="L29" s="83"/>
      <c r="M29" s="83"/>
      <c r="N29" s="83"/>
      <c r="O29" s="83"/>
      <c r="P29" s="83"/>
      <c r="Q29" s="83"/>
      <c r="R29" s="83"/>
      <c r="S29" s="83"/>
      <c r="T29" s="83"/>
      <c r="U29" s="83"/>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3"/>
      <c r="AW29" s="83"/>
      <c r="AZ29" s="73"/>
      <c r="BA29" s="73"/>
      <c r="BB29" s="74"/>
      <c r="BC29" s="73"/>
      <c r="BD29" s="73"/>
      <c r="BE29" s="74"/>
      <c r="BF29" s="73"/>
      <c r="BG29" s="73"/>
      <c r="BH29" s="75"/>
      <c r="BI29" s="75"/>
      <c r="BJ29" s="74"/>
    </row>
    <row r="30" spans="1:64" x14ac:dyDescent="0.25">
      <c r="A30" s="80"/>
      <c r="B30" s="80"/>
      <c r="C30" s="80"/>
      <c r="D30" s="80"/>
      <c r="E30" s="81"/>
      <c r="F30" s="80"/>
      <c r="G30" s="80"/>
      <c r="H30" s="80"/>
      <c r="I30" s="80"/>
      <c r="J30" s="80"/>
      <c r="K30" s="80"/>
      <c r="L30" s="83"/>
      <c r="M30" s="83"/>
      <c r="N30" s="83"/>
      <c r="O30" s="83"/>
      <c r="P30" s="83"/>
      <c r="Q30" s="83"/>
      <c r="R30" s="83"/>
      <c r="S30" s="83"/>
      <c r="T30" s="83"/>
      <c r="U30" s="83"/>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3"/>
      <c r="AW30" s="83"/>
      <c r="AZ30" s="73"/>
      <c r="BA30" s="73"/>
      <c r="BB30" s="74"/>
      <c r="BC30" s="73"/>
      <c r="BD30" s="73"/>
      <c r="BE30" s="74"/>
      <c r="BF30" s="73"/>
      <c r="BG30" s="73"/>
      <c r="BH30" s="75"/>
      <c r="BI30" s="75"/>
      <c r="BJ30" s="74"/>
    </row>
    <row r="31" spans="1:64" x14ac:dyDescent="0.25">
      <c r="A31" s="80"/>
      <c r="B31" s="80"/>
      <c r="C31" s="80"/>
      <c r="D31" s="80"/>
      <c r="E31" s="81"/>
      <c r="F31" s="80"/>
      <c r="G31" s="80"/>
      <c r="H31" s="80"/>
      <c r="I31" s="80"/>
      <c r="J31" s="80"/>
      <c r="K31" s="80"/>
      <c r="L31" s="83"/>
      <c r="M31" s="83"/>
      <c r="N31" s="83"/>
      <c r="O31" s="83"/>
      <c r="P31" s="83"/>
      <c r="Q31" s="83"/>
      <c r="R31" s="83"/>
      <c r="S31" s="83"/>
      <c r="T31" s="83"/>
      <c r="U31" s="83"/>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3"/>
      <c r="AW31" s="83"/>
      <c r="AZ31" s="73"/>
      <c r="BA31" s="73"/>
      <c r="BB31" s="74"/>
      <c r="BC31" s="73"/>
      <c r="BD31" s="73"/>
      <c r="BE31" s="74"/>
      <c r="BF31" s="73"/>
      <c r="BG31" s="73"/>
      <c r="BH31" s="75"/>
      <c r="BI31" s="75"/>
      <c r="BJ31" s="74"/>
    </row>
    <row r="32" spans="1:64" x14ac:dyDescent="0.25">
      <c r="A32" s="80"/>
      <c r="B32" s="80"/>
      <c r="C32" s="80"/>
      <c r="D32" s="80"/>
      <c r="E32" s="81"/>
      <c r="F32" s="80"/>
      <c r="G32" s="80"/>
      <c r="H32" s="80"/>
      <c r="I32" s="80"/>
      <c r="J32" s="80"/>
      <c r="K32" s="80"/>
      <c r="L32" s="83"/>
      <c r="M32" s="83"/>
      <c r="N32" s="83"/>
      <c r="O32" s="83"/>
      <c r="P32" s="83"/>
      <c r="Q32" s="83"/>
      <c r="R32" s="83"/>
      <c r="S32" s="83"/>
      <c r="T32" s="83"/>
      <c r="U32" s="83"/>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3"/>
      <c r="AW32" s="83"/>
      <c r="AZ32" s="73"/>
      <c r="BA32" s="73"/>
      <c r="BB32" s="74"/>
      <c r="BC32" s="73"/>
      <c r="BD32" s="73"/>
      <c r="BE32" s="74"/>
      <c r="BF32" s="73"/>
      <c r="BG32" s="73"/>
      <c r="BH32" s="75"/>
      <c r="BI32" s="75"/>
      <c r="BJ32" s="74"/>
    </row>
    <row r="33" spans="1:62" x14ac:dyDescent="0.25">
      <c r="A33" s="80"/>
      <c r="B33" s="80"/>
      <c r="C33" s="80"/>
      <c r="D33" s="80"/>
      <c r="E33" s="81"/>
      <c r="F33" s="80"/>
      <c r="G33" s="80"/>
      <c r="H33" s="80"/>
      <c r="I33" s="80"/>
      <c r="J33" s="80"/>
      <c r="K33" s="80"/>
      <c r="L33" s="83"/>
      <c r="M33" s="83"/>
      <c r="N33" s="83"/>
      <c r="O33" s="83"/>
      <c r="P33" s="83"/>
      <c r="Q33" s="83"/>
      <c r="R33" s="83"/>
      <c r="S33" s="83"/>
      <c r="T33" s="83"/>
      <c r="U33" s="83"/>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3"/>
      <c r="AW33" s="83"/>
      <c r="AZ33" s="73"/>
      <c r="BA33" s="73"/>
      <c r="BB33" s="74"/>
      <c r="BC33" s="73"/>
      <c r="BD33" s="73"/>
      <c r="BE33" s="74"/>
      <c r="BF33" s="73"/>
      <c r="BG33" s="73"/>
      <c r="BH33" s="75"/>
      <c r="BI33" s="75"/>
      <c r="BJ33" s="74"/>
    </row>
    <row r="34" spans="1:62" x14ac:dyDescent="0.25">
      <c r="A34" s="80"/>
      <c r="B34" s="80"/>
      <c r="C34" s="80"/>
      <c r="D34" s="80"/>
      <c r="E34" s="81"/>
      <c r="F34" s="80"/>
      <c r="G34" s="80"/>
      <c r="H34" s="80"/>
      <c r="I34" s="80"/>
      <c r="J34" s="80"/>
      <c r="K34" s="80"/>
      <c r="L34" s="83"/>
      <c r="M34" s="83"/>
      <c r="N34" s="83"/>
      <c r="O34" s="83"/>
      <c r="P34" s="83"/>
      <c r="Q34" s="83"/>
      <c r="R34" s="83"/>
      <c r="S34" s="83"/>
      <c r="T34" s="83"/>
      <c r="U34" s="83"/>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3"/>
      <c r="AW34" s="83"/>
      <c r="AZ34" s="73"/>
      <c r="BA34" s="73"/>
      <c r="BB34" s="74"/>
      <c r="BC34" s="73"/>
      <c r="BD34" s="73"/>
      <c r="BE34" s="74"/>
      <c r="BF34" s="73"/>
      <c r="BG34" s="73"/>
      <c r="BH34" s="75"/>
      <c r="BI34" s="75"/>
      <c r="BJ34" s="74"/>
    </row>
    <row r="35" spans="1:62" x14ac:dyDescent="0.25">
      <c r="A35" s="80"/>
      <c r="B35" s="80"/>
      <c r="C35" s="80"/>
      <c r="D35" s="80"/>
      <c r="E35" s="81"/>
      <c r="F35" s="80"/>
      <c r="G35" s="80"/>
      <c r="H35" s="80"/>
      <c r="I35" s="80"/>
      <c r="J35" s="80"/>
      <c r="K35" s="80"/>
      <c r="L35" s="83"/>
      <c r="M35" s="83"/>
      <c r="N35" s="83"/>
      <c r="O35" s="83"/>
      <c r="P35" s="83"/>
      <c r="Q35" s="83"/>
      <c r="R35" s="83"/>
      <c r="S35" s="83"/>
      <c r="T35" s="83"/>
      <c r="U35" s="83"/>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3"/>
      <c r="AW35" s="83"/>
      <c r="AZ35" s="73"/>
      <c r="BA35" s="73"/>
      <c r="BB35" s="74"/>
      <c r="BC35" s="73"/>
      <c r="BD35" s="73"/>
      <c r="BE35" s="74"/>
      <c r="BF35" s="73"/>
      <c r="BG35" s="73"/>
      <c r="BH35" s="75"/>
      <c r="BI35" s="75"/>
      <c r="BJ35" s="74"/>
    </row>
    <row r="36" spans="1:62" x14ac:dyDescent="0.25">
      <c r="A36" s="80"/>
      <c r="B36" s="80"/>
      <c r="C36" s="80"/>
      <c r="D36" s="80"/>
      <c r="E36" s="81"/>
      <c r="F36" s="80"/>
      <c r="G36" s="80"/>
      <c r="H36" s="80"/>
      <c r="I36" s="80"/>
      <c r="J36" s="80"/>
      <c r="K36" s="80"/>
      <c r="L36" s="83"/>
      <c r="M36" s="83"/>
      <c r="N36" s="83"/>
      <c r="O36" s="83"/>
      <c r="P36" s="83"/>
      <c r="Q36" s="83"/>
      <c r="R36" s="83"/>
      <c r="S36" s="83"/>
      <c r="T36" s="83"/>
      <c r="U36" s="83"/>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3"/>
      <c r="AW36" s="83"/>
      <c r="AZ36" s="73"/>
      <c r="BA36" s="73"/>
      <c r="BB36" s="74"/>
      <c r="BC36" s="73"/>
      <c r="BD36" s="73"/>
      <c r="BE36" s="74"/>
      <c r="BF36" s="73"/>
      <c r="BG36" s="73"/>
      <c r="BH36" s="75"/>
      <c r="BI36" s="75"/>
      <c r="BJ36" s="74"/>
    </row>
    <row r="37" spans="1:62" x14ac:dyDescent="0.25">
      <c r="A37" s="80"/>
      <c r="B37" s="80"/>
      <c r="C37" s="80"/>
      <c r="D37" s="80"/>
      <c r="E37" s="81"/>
      <c r="F37" s="80"/>
      <c r="G37" s="80"/>
      <c r="H37" s="80"/>
      <c r="I37" s="80"/>
      <c r="J37" s="80"/>
      <c r="K37" s="80"/>
      <c r="L37" s="83"/>
      <c r="M37" s="83"/>
      <c r="N37" s="83"/>
      <c r="O37" s="83"/>
      <c r="P37" s="83"/>
      <c r="Q37" s="83"/>
      <c r="R37" s="83"/>
      <c r="S37" s="83"/>
      <c r="T37" s="83"/>
      <c r="U37" s="83"/>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3"/>
      <c r="AW37" s="83"/>
      <c r="AZ37" s="73"/>
      <c r="BA37" s="73"/>
      <c r="BB37" s="74"/>
      <c r="BC37" s="73"/>
      <c r="BD37" s="73"/>
      <c r="BE37" s="74"/>
      <c r="BF37" s="73"/>
      <c r="BG37" s="73"/>
      <c r="BH37" s="75"/>
      <c r="BI37" s="75"/>
      <c r="BJ37" s="74"/>
    </row>
    <row r="38" spans="1:62" x14ac:dyDescent="0.25">
      <c r="A38" s="80"/>
      <c r="B38" s="80"/>
      <c r="C38" s="80"/>
      <c r="D38" s="80"/>
      <c r="E38" s="81"/>
      <c r="F38" s="80"/>
      <c r="G38" s="80"/>
      <c r="H38" s="80"/>
      <c r="I38" s="80"/>
      <c r="J38" s="80"/>
      <c r="K38" s="80"/>
      <c r="L38" s="83"/>
      <c r="M38" s="83"/>
      <c r="N38" s="83"/>
      <c r="O38" s="83"/>
      <c r="P38" s="83"/>
      <c r="Q38" s="83"/>
      <c r="R38" s="83"/>
      <c r="S38" s="83"/>
      <c r="T38" s="83"/>
      <c r="U38" s="83"/>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3"/>
      <c r="AW38" s="83"/>
      <c r="AZ38" s="73"/>
      <c r="BA38" s="73"/>
      <c r="BB38" s="74"/>
      <c r="BC38" s="73"/>
      <c r="BD38" s="73"/>
      <c r="BE38" s="74"/>
      <c r="BF38" s="73"/>
      <c r="BG38" s="73"/>
      <c r="BH38" s="75"/>
      <c r="BI38" s="75"/>
      <c r="BJ38" s="74"/>
    </row>
    <row r="39" spans="1:62" x14ac:dyDescent="0.25">
      <c r="A39" s="80"/>
      <c r="B39" s="80"/>
      <c r="C39" s="80"/>
      <c r="D39" s="80"/>
      <c r="E39" s="81"/>
      <c r="F39" s="80"/>
      <c r="G39" s="80"/>
      <c r="H39" s="80"/>
      <c r="I39" s="80"/>
      <c r="J39" s="80"/>
      <c r="K39" s="80"/>
      <c r="L39" s="83"/>
      <c r="M39" s="83"/>
      <c r="N39" s="83"/>
      <c r="O39" s="83"/>
      <c r="P39" s="83"/>
      <c r="Q39" s="83"/>
      <c r="R39" s="83"/>
      <c r="S39" s="83"/>
      <c r="T39" s="83"/>
      <c r="U39" s="83"/>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3"/>
      <c r="AW39" s="83"/>
      <c r="AZ39" s="73"/>
      <c r="BA39" s="73"/>
      <c r="BB39" s="74"/>
      <c r="BC39" s="73"/>
      <c r="BD39" s="73"/>
      <c r="BE39" s="74"/>
      <c r="BF39" s="73"/>
      <c r="BG39" s="73"/>
      <c r="BH39" s="75"/>
      <c r="BI39" s="75"/>
      <c r="BJ39" s="74"/>
    </row>
    <row r="40" spans="1:62" x14ac:dyDescent="0.25">
      <c r="A40" s="80"/>
      <c r="B40" s="80"/>
      <c r="C40" s="80"/>
      <c r="D40" s="80"/>
      <c r="E40" s="81"/>
      <c r="F40" s="80"/>
      <c r="G40" s="80"/>
      <c r="H40" s="80"/>
      <c r="I40" s="80"/>
      <c r="J40" s="80"/>
      <c r="K40" s="80"/>
      <c r="L40" s="83"/>
      <c r="M40" s="83"/>
      <c r="N40" s="83"/>
      <c r="O40" s="83"/>
      <c r="P40" s="83"/>
      <c r="Q40" s="83"/>
      <c r="R40" s="83"/>
      <c r="S40" s="83"/>
      <c r="T40" s="83"/>
      <c r="U40" s="83"/>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3"/>
      <c r="AW40" s="83"/>
      <c r="AZ40" s="73"/>
      <c r="BA40" s="73"/>
      <c r="BB40" s="74"/>
      <c r="BC40" s="73"/>
      <c r="BD40" s="73"/>
      <c r="BE40" s="74"/>
      <c r="BF40" s="73"/>
      <c r="BG40" s="73"/>
      <c r="BH40" s="75"/>
      <c r="BI40" s="75"/>
      <c r="BJ40" s="74"/>
    </row>
    <row r="41" spans="1:62" x14ac:dyDescent="0.25">
      <c r="A41" s="80"/>
      <c r="B41" s="80"/>
      <c r="C41" s="80"/>
      <c r="D41" s="80"/>
      <c r="E41" s="81"/>
      <c r="F41" s="80"/>
      <c r="G41" s="80"/>
      <c r="H41" s="80"/>
      <c r="I41" s="80"/>
      <c r="J41" s="80"/>
      <c r="K41" s="80"/>
      <c r="L41" s="83"/>
      <c r="M41" s="83"/>
      <c r="N41" s="83"/>
      <c r="O41" s="83"/>
      <c r="P41" s="83"/>
      <c r="Q41" s="83"/>
      <c r="R41" s="83"/>
      <c r="S41" s="83"/>
      <c r="T41" s="83"/>
      <c r="U41" s="83"/>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3"/>
      <c r="AW41" s="83"/>
      <c r="AZ41" s="73"/>
      <c r="BA41" s="73"/>
      <c r="BB41" s="74"/>
      <c r="BC41" s="73"/>
      <c r="BD41" s="73"/>
      <c r="BE41" s="74"/>
      <c r="BF41" s="73"/>
      <c r="BG41" s="73"/>
      <c r="BH41" s="75"/>
      <c r="BI41" s="75"/>
      <c r="BJ41" s="74"/>
    </row>
    <row r="42" spans="1:62" x14ac:dyDescent="0.25">
      <c r="A42" s="80"/>
      <c r="B42" s="80"/>
      <c r="C42" s="80"/>
      <c r="D42" s="80"/>
      <c r="E42" s="81"/>
      <c r="F42" s="80"/>
      <c r="G42" s="80"/>
      <c r="H42" s="80"/>
      <c r="I42" s="80"/>
      <c r="J42" s="80"/>
      <c r="K42" s="80"/>
      <c r="L42" s="83"/>
      <c r="M42" s="83"/>
      <c r="N42" s="83"/>
      <c r="O42" s="83"/>
      <c r="P42" s="83"/>
      <c r="Q42" s="83"/>
      <c r="R42" s="83"/>
      <c r="S42" s="83"/>
      <c r="T42" s="83"/>
      <c r="U42" s="83"/>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3"/>
      <c r="AW42" s="83"/>
      <c r="AZ42" s="73"/>
      <c r="BA42" s="73"/>
      <c r="BB42" s="74"/>
      <c r="BC42" s="73"/>
      <c r="BD42" s="73"/>
      <c r="BE42" s="74"/>
      <c r="BF42" s="73"/>
      <c r="BG42" s="73"/>
      <c r="BH42" s="75"/>
      <c r="BI42" s="75"/>
      <c r="BJ42" s="74"/>
    </row>
    <row r="43" spans="1:62" x14ac:dyDescent="0.25">
      <c r="A43" s="80"/>
      <c r="B43" s="80"/>
      <c r="C43" s="80"/>
      <c r="D43" s="80"/>
      <c r="E43" s="81"/>
      <c r="F43" s="80"/>
      <c r="G43" s="80"/>
      <c r="H43" s="80"/>
      <c r="I43" s="80"/>
      <c r="J43" s="80"/>
      <c r="K43" s="80"/>
      <c r="L43" s="83"/>
      <c r="M43" s="83"/>
      <c r="N43" s="83"/>
      <c r="O43" s="83"/>
      <c r="P43" s="83"/>
      <c r="Q43" s="83"/>
      <c r="R43" s="83"/>
      <c r="S43" s="83"/>
      <c r="T43" s="83"/>
      <c r="U43" s="83"/>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3"/>
      <c r="AW43" s="83"/>
      <c r="AZ43" s="73"/>
      <c r="BA43" s="73"/>
      <c r="BB43" s="74"/>
      <c r="BC43" s="73"/>
      <c r="BD43" s="73"/>
      <c r="BE43" s="74"/>
      <c r="BF43" s="73"/>
      <c r="BG43" s="73"/>
      <c r="BH43" s="75"/>
      <c r="BI43" s="75"/>
      <c r="BJ43" s="74"/>
    </row>
    <row r="44" spans="1:62" x14ac:dyDescent="0.25">
      <c r="A44" s="80"/>
      <c r="B44" s="80"/>
      <c r="C44" s="80"/>
      <c r="D44" s="80"/>
      <c r="E44" s="81"/>
      <c r="F44" s="80"/>
      <c r="G44" s="80"/>
      <c r="H44" s="80"/>
      <c r="I44" s="80"/>
      <c r="J44" s="80"/>
      <c r="K44" s="80"/>
      <c r="L44" s="83"/>
      <c r="M44" s="83"/>
      <c r="N44" s="83"/>
      <c r="O44" s="83"/>
      <c r="P44" s="83"/>
      <c r="Q44" s="83"/>
      <c r="R44" s="83"/>
      <c r="S44" s="83"/>
      <c r="T44" s="83"/>
      <c r="U44" s="83"/>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3"/>
      <c r="AW44" s="83"/>
      <c r="AZ44" s="73"/>
      <c r="BA44" s="73"/>
      <c r="BB44" s="74"/>
      <c r="BC44" s="73"/>
      <c r="BD44" s="73"/>
      <c r="BE44" s="74"/>
      <c r="BF44" s="73"/>
      <c r="BG44" s="73"/>
      <c r="BH44" s="75"/>
      <c r="BI44" s="75"/>
      <c r="BJ44" s="74"/>
    </row>
    <row r="45" spans="1:62" x14ac:dyDescent="0.25">
      <c r="A45" s="80"/>
      <c r="B45" s="80"/>
      <c r="C45" s="80"/>
      <c r="D45" s="80"/>
      <c r="E45" s="81"/>
      <c r="F45" s="80"/>
      <c r="G45" s="80"/>
      <c r="H45" s="80"/>
      <c r="I45" s="80"/>
      <c r="J45" s="80"/>
      <c r="K45" s="80"/>
      <c r="L45" s="83"/>
      <c r="M45" s="83"/>
      <c r="N45" s="83"/>
      <c r="O45" s="83"/>
      <c r="P45" s="83"/>
      <c r="Q45" s="83"/>
      <c r="R45" s="83"/>
      <c r="S45" s="83"/>
      <c r="T45" s="83"/>
      <c r="U45" s="83"/>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3"/>
      <c r="AW45" s="83"/>
      <c r="AZ45" s="73"/>
      <c r="BA45" s="73"/>
      <c r="BB45" s="74"/>
      <c r="BC45" s="73"/>
      <c r="BD45" s="73"/>
      <c r="BE45" s="74"/>
      <c r="BF45" s="73"/>
      <c r="BG45" s="73"/>
      <c r="BH45" s="75"/>
      <c r="BI45" s="75"/>
      <c r="BJ45" s="74"/>
    </row>
    <row r="46" spans="1:62" x14ac:dyDescent="0.25">
      <c r="A46" s="80"/>
      <c r="B46" s="80"/>
      <c r="C46" s="80"/>
      <c r="D46" s="80"/>
      <c r="E46" s="81"/>
      <c r="F46" s="80"/>
      <c r="G46" s="80"/>
      <c r="H46" s="80"/>
      <c r="I46" s="80"/>
      <c r="J46" s="80"/>
      <c r="K46" s="80"/>
      <c r="L46" s="83"/>
      <c r="M46" s="83"/>
      <c r="N46" s="83"/>
      <c r="O46" s="83"/>
      <c r="P46" s="83"/>
      <c r="Q46" s="83"/>
      <c r="R46" s="83"/>
      <c r="S46" s="83"/>
      <c r="T46" s="83"/>
      <c r="U46" s="83"/>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3"/>
      <c r="AW46" s="83"/>
      <c r="AZ46" s="73"/>
      <c r="BA46" s="73"/>
      <c r="BB46" s="74"/>
      <c r="BC46" s="73"/>
      <c r="BD46" s="73"/>
      <c r="BE46" s="74"/>
      <c r="BF46" s="73"/>
      <c r="BG46" s="73"/>
      <c r="BH46" s="75"/>
      <c r="BI46" s="75"/>
      <c r="BJ46" s="74"/>
    </row>
    <row r="47" spans="1:62" x14ac:dyDescent="0.25">
      <c r="A47" s="80"/>
      <c r="B47" s="80"/>
      <c r="C47" s="80"/>
      <c r="D47" s="80"/>
      <c r="E47" s="81"/>
      <c r="F47" s="80"/>
      <c r="G47" s="80"/>
      <c r="H47" s="80"/>
      <c r="I47" s="80"/>
      <c r="J47" s="80"/>
      <c r="K47" s="80"/>
      <c r="L47" s="83"/>
      <c r="M47" s="83"/>
      <c r="N47" s="83"/>
      <c r="O47" s="83"/>
      <c r="P47" s="83"/>
      <c r="Q47" s="83"/>
      <c r="R47" s="83"/>
      <c r="S47" s="83"/>
      <c r="T47" s="83"/>
      <c r="U47" s="83"/>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3"/>
      <c r="AW47" s="83"/>
      <c r="AZ47" s="73"/>
      <c r="BA47" s="73"/>
      <c r="BB47" s="74"/>
      <c r="BC47" s="73"/>
      <c r="BD47" s="73"/>
      <c r="BE47" s="74"/>
      <c r="BF47" s="73"/>
      <c r="BG47" s="73"/>
      <c r="BH47" s="75"/>
      <c r="BI47" s="75"/>
      <c r="BJ47" s="74"/>
    </row>
    <row r="48" spans="1:62" x14ac:dyDescent="0.25">
      <c r="A48" s="80"/>
      <c r="B48" s="80"/>
      <c r="C48" s="80"/>
      <c r="D48" s="80"/>
      <c r="E48" s="81"/>
      <c r="F48" s="80"/>
      <c r="G48" s="80"/>
      <c r="H48" s="80"/>
      <c r="I48" s="80"/>
      <c r="J48" s="80"/>
      <c r="K48" s="80"/>
      <c r="L48" s="83"/>
      <c r="M48" s="83"/>
      <c r="N48" s="83"/>
      <c r="O48" s="83"/>
      <c r="P48" s="83"/>
      <c r="Q48" s="83"/>
      <c r="R48" s="83"/>
      <c r="S48" s="83"/>
      <c r="T48" s="83"/>
      <c r="U48" s="83"/>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3"/>
      <c r="AW48" s="83"/>
      <c r="AZ48" s="73"/>
      <c r="BA48" s="73"/>
      <c r="BB48" s="74"/>
      <c r="BC48" s="73"/>
      <c r="BD48" s="73"/>
      <c r="BE48" s="74"/>
      <c r="BF48" s="73"/>
      <c r="BG48" s="73"/>
      <c r="BH48" s="75"/>
      <c r="BI48" s="75"/>
      <c r="BJ48" s="74"/>
    </row>
    <row r="49" spans="1:62" x14ac:dyDescent="0.25">
      <c r="A49" s="80"/>
      <c r="B49" s="80"/>
      <c r="C49" s="80"/>
      <c r="D49" s="80"/>
      <c r="E49" s="81"/>
      <c r="F49" s="80"/>
      <c r="G49" s="80"/>
      <c r="H49" s="80"/>
      <c r="I49" s="80"/>
      <c r="J49" s="80"/>
      <c r="K49" s="80"/>
      <c r="L49" s="83"/>
      <c r="M49" s="83"/>
      <c r="N49" s="83"/>
      <c r="O49" s="83"/>
      <c r="P49" s="83"/>
      <c r="Q49" s="83"/>
      <c r="R49" s="83"/>
      <c r="S49" s="83"/>
      <c r="T49" s="83"/>
      <c r="U49" s="83"/>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3"/>
      <c r="AW49" s="83"/>
      <c r="AZ49" s="73"/>
      <c r="BA49" s="73"/>
      <c r="BB49" s="74"/>
      <c r="BC49" s="73"/>
      <c r="BD49" s="73"/>
      <c r="BE49" s="74"/>
      <c r="BF49" s="73"/>
      <c r="BG49" s="73"/>
      <c r="BH49" s="75"/>
      <c r="BI49" s="75"/>
      <c r="BJ49" s="74"/>
    </row>
    <row r="50" spans="1:62" x14ac:dyDescent="0.25">
      <c r="A50" s="80"/>
      <c r="B50" s="80"/>
      <c r="C50" s="80"/>
      <c r="D50" s="80"/>
      <c r="E50" s="81"/>
      <c r="F50" s="80"/>
      <c r="G50" s="80"/>
      <c r="H50" s="80"/>
      <c r="I50" s="80"/>
      <c r="J50" s="80"/>
      <c r="K50" s="80"/>
      <c r="L50" s="83"/>
      <c r="M50" s="83"/>
      <c r="N50" s="83"/>
      <c r="O50" s="83"/>
      <c r="P50" s="83"/>
      <c r="Q50" s="83"/>
      <c r="R50" s="83"/>
      <c r="S50" s="83"/>
      <c r="T50" s="83"/>
      <c r="U50" s="83"/>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3"/>
      <c r="AW50" s="83"/>
      <c r="AZ50" s="73"/>
      <c r="BA50" s="73"/>
      <c r="BB50" s="74"/>
      <c r="BC50" s="73"/>
      <c r="BD50" s="73"/>
      <c r="BE50" s="74"/>
      <c r="BF50" s="73"/>
      <c r="BG50" s="73"/>
      <c r="BH50" s="75"/>
      <c r="BI50" s="75"/>
      <c r="BJ50" s="74"/>
    </row>
    <row r="51" spans="1:62" x14ac:dyDescent="0.25">
      <c r="A51" s="80"/>
      <c r="B51" s="80"/>
      <c r="C51" s="80"/>
      <c r="D51" s="80"/>
      <c r="E51" s="81"/>
      <c r="F51" s="80"/>
      <c r="G51" s="80"/>
      <c r="H51" s="80"/>
      <c r="I51" s="80"/>
      <c r="J51" s="80"/>
      <c r="K51" s="80"/>
      <c r="L51" s="83"/>
      <c r="M51" s="83"/>
      <c r="N51" s="83"/>
      <c r="O51" s="83"/>
      <c r="P51" s="83"/>
      <c r="Q51" s="83"/>
      <c r="R51" s="83"/>
      <c r="S51" s="83"/>
      <c r="T51" s="83"/>
      <c r="U51" s="83"/>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3"/>
      <c r="AW51" s="83"/>
      <c r="AZ51" s="73"/>
      <c r="BA51" s="73"/>
      <c r="BB51" s="74"/>
      <c r="BC51" s="73"/>
      <c r="BD51" s="73"/>
      <c r="BE51" s="74"/>
      <c r="BF51" s="73"/>
      <c r="BG51" s="73"/>
      <c r="BH51" s="75"/>
      <c r="BI51" s="75"/>
      <c r="BJ51" s="74"/>
    </row>
    <row r="52" spans="1:62" x14ac:dyDescent="0.25">
      <c r="A52" s="80"/>
      <c r="B52" s="80"/>
      <c r="C52" s="80"/>
      <c r="D52" s="80"/>
      <c r="E52" s="81"/>
      <c r="F52" s="80"/>
      <c r="G52" s="80"/>
      <c r="H52" s="80"/>
      <c r="I52" s="80"/>
      <c r="J52" s="80"/>
      <c r="K52" s="80"/>
      <c r="L52" s="83"/>
      <c r="M52" s="83"/>
      <c r="N52" s="83"/>
      <c r="O52" s="83"/>
      <c r="P52" s="83"/>
      <c r="Q52" s="83"/>
      <c r="R52" s="83"/>
      <c r="S52" s="83"/>
      <c r="T52" s="83"/>
      <c r="U52" s="83"/>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3"/>
      <c r="AW52" s="83"/>
      <c r="AZ52" s="73"/>
      <c r="BA52" s="73"/>
      <c r="BB52" s="74"/>
      <c r="BC52" s="73"/>
      <c r="BD52" s="73"/>
      <c r="BE52" s="74"/>
      <c r="BF52" s="73"/>
      <c r="BG52" s="73"/>
      <c r="BH52" s="75"/>
      <c r="BI52" s="75"/>
      <c r="BJ52" s="74"/>
    </row>
    <row r="53" spans="1:62" x14ac:dyDescent="0.25">
      <c r="A53" s="80"/>
      <c r="B53" s="80"/>
      <c r="C53" s="80"/>
      <c r="D53" s="80"/>
      <c r="E53" s="81"/>
      <c r="F53" s="80"/>
      <c r="G53" s="80"/>
      <c r="H53" s="80"/>
      <c r="I53" s="80"/>
      <c r="J53" s="80"/>
      <c r="K53" s="80"/>
      <c r="L53" s="83"/>
      <c r="M53" s="83"/>
      <c r="N53" s="83"/>
      <c r="O53" s="83"/>
      <c r="P53" s="83"/>
      <c r="Q53" s="83"/>
      <c r="R53" s="83"/>
      <c r="S53" s="83"/>
      <c r="T53" s="83"/>
      <c r="U53" s="83"/>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3"/>
      <c r="AW53" s="83"/>
      <c r="AZ53" s="73"/>
      <c r="BA53" s="73"/>
      <c r="BB53" s="74"/>
      <c r="BC53" s="73"/>
      <c r="BD53" s="73"/>
      <c r="BE53" s="74"/>
      <c r="BF53" s="73"/>
      <c r="BG53" s="73"/>
      <c r="BH53" s="75"/>
      <c r="BI53" s="75"/>
      <c r="BJ53" s="74"/>
    </row>
    <row r="54" spans="1:62" x14ac:dyDescent="0.25">
      <c r="A54" s="80"/>
      <c r="B54" s="80"/>
      <c r="C54" s="80"/>
      <c r="D54" s="80"/>
      <c r="E54" s="81"/>
      <c r="F54" s="80"/>
      <c r="G54" s="80"/>
      <c r="H54" s="80"/>
      <c r="I54" s="80"/>
      <c r="J54" s="80"/>
      <c r="K54" s="80"/>
      <c r="L54" s="83"/>
      <c r="M54" s="83"/>
      <c r="N54" s="83"/>
      <c r="O54" s="83"/>
      <c r="P54" s="83"/>
      <c r="Q54" s="83"/>
      <c r="R54" s="83"/>
      <c r="S54" s="83"/>
      <c r="T54" s="83"/>
      <c r="U54" s="83"/>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3"/>
      <c r="AW54" s="83"/>
      <c r="AZ54" s="73"/>
      <c r="BA54" s="73"/>
      <c r="BB54" s="74"/>
      <c r="BC54" s="73"/>
      <c r="BD54" s="73"/>
      <c r="BE54" s="74"/>
      <c r="BF54" s="73"/>
      <c r="BG54" s="73"/>
      <c r="BH54" s="75"/>
      <c r="BI54" s="75"/>
      <c r="BJ54" s="74"/>
    </row>
    <row r="55" spans="1:62" x14ac:dyDescent="0.25">
      <c r="A55" s="80"/>
      <c r="B55" s="80"/>
      <c r="C55" s="80"/>
      <c r="D55" s="80"/>
      <c r="E55" s="81"/>
      <c r="F55" s="80"/>
      <c r="G55" s="80"/>
      <c r="H55" s="80"/>
      <c r="I55" s="80"/>
      <c r="J55" s="80"/>
      <c r="K55" s="80"/>
      <c r="L55" s="83"/>
      <c r="M55" s="83"/>
      <c r="N55" s="83"/>
      <c r="O55" s="83"/>
      <c r="P55" s="83"/>
      <c r="Q55" s="83"/>
      <c r="R55" s="83"/>
      <c r="S55" s="83"/>
      <c r="T55" s="83"/>
      <c r="U55" s="83"/>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3"/>
      <c r="AW55" s="83"/>
      <c r="AZ55" s="73"/>
      <c r="BA55" s="73"/>
      <c r="BB55" s="74"/>
      <c r="BC55" s="73"/>
      <c r="BD55" s="73"/>
      <c r="BE55" s="74"/>
      <c r="BF55" s="73"/>
      <c r="BG55" s="73"/>
      <c r="BH55" s="75"/>
      <c r="BI55" s="75"/>
      <c r="BJ55" s="74"/>
    </row>
    <row r="56" spans="1:62" x14ac:dyDescent="0.25">
      <c r="A56" s="80"/>
      <c r="B56" s="80"/>
      <c r="C56" s="80"/>
      <c r="D56" s="80"/>
      <c r="E56" s="81"/>
      <c r="F56" s="80"/>
      <c r="G56" s="80"/>
      <c r="H56" s="80"/>
      <c r="I56" s="80"/>
      <c r="J56" s="80"/>
      <c r="K56" s="80"/>
      <c r="L56" s="83"/>
      <c r="M56" s="83"/>
      <c r="N56" s="83"/>
      <c r="O56" s="83"/>
      <c r="P56" s="83"/>
      <c r="Q56" s="83"/>
      <c r="R56" s="83"/>
      <c r="S56" s="83"/>
      <c r="T56" s="83"/>
      <c r="U56" s="83"/>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3"/>
      <c r="AW56" s="83"/>
      <c r="AZ56" s="73"/>
      <c r="BA56" s="73"/>
      <c r="BB56" s="74"/>
      <c r="BC56" s="73"/>
      <c r="BD56" s="73"/>
      <c r="BE56" s="74"/>
      <c r="BF56" s="73"/>
      <c r="BG56" s="73"/>
      <c r="BH56" s="75"/>
      <c r="BI56" s="75"/>
      <c r="BJ56" s="74"/>
    </row>
    <row r="57" spans="1:62" x14ac:dyDescent="0.25">
      <c r="A57" s="80"/>
      <c r="B57" s="80"/>
      <c r="C57" s="80"/>
      <c r="D57" s="80"/>
      <c r="E57" s="81"/>
      <c r="F57" s="80"/>
      <c r="G57" s="80"/>
      <c r="H57" s="80"/>
      <c r="I57" s="80"/>
      <c r="J57" s="80"/>
      <c r="K57" s="80"/>
      <c r="L57" s="83"/>
      <c r="M57" s="83"/>
      <c r="N57" s="83"/>
      <c r="O57" s="83"/>
      <c r="P57" s="83"/>
      <c r="Q57" s="83"/>
      <c r="R57" s="83"/>
      <c r="S57" s="83"/>
      <c r="T57" s="83"/>
      <c r="U57" s="83"/>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3"/>
      <c r="AW57" s="83"/>
      <c r="AZ57" s="73"/>
      <c r="BA57" s="73"/>
      <c r="BB57" s="74"/>
      <c r="BC57" s="73"/>
      <c r="BD57" s="73"/>
      <c r="BE57" s="74"/>
      <c r="BF57" s="73"/>
      <c r="BG57" s="73"/>
      <c r="BH57" s="75"/>
      <c r="BI57" s="75"/>
      <c r="BJ57" s="74"/>
    </row>
    <row r="58" spans="1:62" x14ac:dyDescent="0.25">
      <c r="A58" s="80"/>
      <c r="B58" s="80"/>
      <c r="C58" s="80"/>
      <c r="D58" s="80"/>
      <c r="E58" s="81"/>
      <c r="F58" s="80"/>
      <c r="G58" s="80"/>
      <c r="H58" s="80"/>
      <c r="I58" s="80"/>
      <c r="J58" s="80"/>
      <c r="K58" s="80"/>
      <c r="L58" s="83"/>
      <c r="M58" s="83"/>
      <c r="N58" s="83"/>
      <c r="O58" s="83"/>
      <c r="P58" s="83"/>
      <c r="Q58" s="83"/>
      <c r="R58" s="83"/>
      <c r="S58" s="83"/>
      <c r="T58" s="83"/>
      <c r="U58" s="83"/>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3"/>
      <c r="AW58" s="83"/>
      <c r="AZ58" s="73"/>
      <c r="BA58" s="73"/>
      <c r="BB58" s="74"/>
      <c r="BC58" s="73"/>
      <c r="BD58" s="73"/>
      <c r="BE58" s="74"/>
      <c r="BF58" s="73"/>
      <c r="BG58" s="73"/>
      <c r="BH58" s="75"/>
      <c r="BI58" s="75"/>
      <c r="BJ58" s="74"/>
    </row>
    <row r="59" spans="1:62" x14ac:dyDescent="0.25">
      <c r="A59" s="80"/>
      <c r="B59" s="80"/>
      <c r="C59" s="80"/>
      <c r="D59" s="80"/>
      <c r="E59" s="81"/>
      <c r="F59" s="80"/>
      <c r="G59" s="80"/>
      <c r="H59" s="80"/>
      <c r="I59" s="80"/>
      <c r="J59" s="80"/>
      <c r="K59" s="80"/>
      <c r="L59" s="83"/>
      <c r="M59" s="83"/>
      <c r="N59" s="83"/>
      <c r="O59" s="83"/>
      <c r="P59" s="83"/>
      <c r="Q59" s="83"/>
      <c r="R59" s="83"/>
      <c r="S59" s="83"/>
      <c r="T59" s="83"/>
      <c r="U59" s="83"/>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3"/>
      <c r="AW59" s="83"/>
      <c r="AZ59" s="73"/>
      <c r="BA59" s="73"/>
      <c r="BB59" s="74"/>
      <c r="BC59" s="73"/>
      <c r="BD59" s="73"/>
      <c r="BE59" s="74"/>
      <c r="BF59" s="73"/>
      <c r="BG59" s="73"/>
      <c r="BH59" s="75"/>
      <c r="BI59" s="75"/>
      <c r="BJ59" s="74"/>
    </row>
    <row r="60" spans="1:62" x14ac:dyDescent="0.25">
      <c r="A60" s="80"/>
      <c r="B60" s="80"/>
      <c r="C60" s="80"/>
      <c r="D60" s="80"/>
      <c r="E60" s="81"/>
      <c r="F60" s="80"/>
      <c r="G60" s="80"/>
      <c r="H60" s="80"/>
      <c r="I60" s="80"/>
      <c r="J60" s="80"/>
      <c r="K60" s="80"/>
      <c r="L60" s="83"/>
      <c r="M60" s="83"/>
      <c r="N60" s="83"/>
      <c r="O60" s="83"/>
      <c r="P60" s="83"/>
      <c r="Q60" s="83"/>
      <c r="R60" s="83"/>
      <c r="S60" s="83"/>
      <c r="T60" s="83"/>
      <c r="U60" s="83"/>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3"/>
      <c r="AW60" s="83"/>
      <c r="AZ60" s="73"/>
      <c r="BA60" s="73"/>
      <c r="BB60" s="74"/>
      <c r="BC60" s="73"/>
      <c r="BD60" s="73"/>
      <c r="BE60" s="74"/>
      <c r="BF60" s="73"/>
      <c r="BG60" s="73"/>
      <c r="BH60" s="75"/>
      <c r="BI60" s="75"/>
      <c r="BJ60" s="74"/>
    </row>
    <row r="61" spans="1:62" x14ac:dyDescent="0.25">
      <c r="A61" s="80"/>
      <c r="B61" s="80"/>
      <c r="C61" s="80"/>
      <c r="D61" s="80"/>
      <c r="E61" s="81"/>
      <c r="F61" s="80"/>
      <c r="G61" s="80"/>
      <c r="H61" s="80"/>
      <c r="I61" s="80"/>
      <c r="J61" s="80"/>
      <c r="K61" s="80"/>
      <c r="L61" s="83"/>
      <c r="M61" s="83"/>
      <c r="N61" s="83"/>
      <c r="O61" s="83"/>
      <c r="P61" s="83"/>
      <c r="Q61" s="83"/>
      <c r="R61" s="83"/>
      <c r="S61" s="83"/>
      <c r="T61" s="83"/>
      <c r="U61" s="83"/>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3"/>
      <c r="AW61" s="83"/>
      <c r="AZ61" s="73"/>
      <c r="BA61" s="73"/>
      <c r="BB61" s="74"/>
      <c r="BC61" s="73"/>
      <c r="BD61" s="73"/>
      <c r="BE61" s="74"/>
      <c r="BF61" s="73"/>
      <c r="BG61" s="73"/>
      <c r="BH61" s="75"/>
      <c r="BI61" s="75"/>
      <c r="BJ61" s="74"/>
    </row>
    <row r="62" spans="1:62" x14ac:dyDescent="0.25">
      <c r="A62" s="80"/>
      <c r="B62" s="80"/>
      <c r="C62" s="80"/>
      <c r="D62" s="80"/>
      <c r="E62" s="81"/>
      <c r="F62" s="80"/>
      <c r="G62" s="80"/>
      <c r="H62" s="80"/>
      <c r="I62" s="80"/>
      <c r="J62" s="80"/>
      <c r="K62" s="80"/>
      <c r="L62" s="83"/>
      <c r="M62" s="83"/>
      <c r="N62" s="83"/>
      <c r="O62" s="83"/>
      <c r="P62" s="83"/>
      <c r="Q62" s="83"/>
      <c r="R62" s="83"/>
      <c r="S62" s="83"/>
      <c r="T62" s="83"/>
      <c r="U62" s="83"/>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3"/>
      <c r="AW62" s="83"/>
      <c r="AZ62" s="73"/>
      <c r="BA62" s="73"/>
      <c r="BB62" s="74"/>
      <c r="BC62" s="73"/>
      <c r="BD62" s="73"/>
      <c r="BE62" s="74"/>
      <c r="BF62" s="73"/>
      <c r="BG62" s="73"/>
      <c r="BH62" s="75"/>
      <c r="BI62" s="75"/>
      <c r="BJ62" s="74"/>
    </row>
    <row r="63" spans="1:62" x14ac:dyDescent="0.25">
      <c r="A63" s="80"/>
      <c r="B63" s="80"/>
      <c r="C63" s="80"/>
      <c r="D63" s="80"/>
      <c r="E63" s="81"/>
      <c r="F63" s="80"/>
      <c r="G63" s="80"/>
      <c r="H63" s="80"/>
      <c r="I63" s="80"/>
      <c r="J63" s="80"/>
      <c r="K63" s="80"/>
      <c r="L63" s="83"/>
      <c r="M63" s="83"/>
      <c r="N63" s="83"/>
      <c r="O63" s="83"/>
      <c r="P63" s="83"/>
      <c r="Q63" s="83"/>
      <c r="R63" s="83"/>
      <c r="S63" s="83"/>
      <c r="T63" s="83"/>
      <c r="U63" s="83"/>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3"/>
      <c r="AW63" s="83"/>
      <c r="AZ63" s="73"/>
      <c r="BA63" s="73"/>
      <c r="BB63" s="74"/>
      <c r="BC63" s="73"/>
      <c r="BD63" s="73"/>
      <c r="BE63" s="74"/>
      <c r="BF63" s="73"/>
      <c r="BG63" s="73"/>
      <c r="BH63" s="75"/>
      <c r="BI63" s="75"/>
      <c r="BJ63" s="74"/>
    </row>
    <row r="64" spans="1:62" x14ac:dyDescent="0.25">
      <c r="A64" s="80"/>
      <c r="B64" s="80"/>
      <c r="C64" s="80"/>
      <c r="D64" s="80"/>
      <c r="E64" s="81"/>
      <c r="F64" s="80"/>
      <c r="G64" s="80"/>
      <c r="H64" s="80"/>
      <c r="I64" s="80"/>
      <c r="J64" s="80"/>
      <c r="K64" s="80"/>
      <c r="L64" s="83"/>
      <c r="M64" s="83"/>
      <c r="N64" s="83"/>
      <c r="O64" s="83"/>
      <c r="P64" s="83"/>
      <c r="Q64" s="83"/>
      <c r="R64" s="83"/>
      <c r="S64" s="83"/>
      <c r="T64" s="83"/>
      <c r="U64" s="83"/>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3"/>
      <c r="AW64" s="83"/>
      <c r="AZ64" s="73"/>
      <c r="BA64" s="73"/>
      <c r="BB64" s="74"/>
      <c r="BC64" s="73"/>
      <c r="BD64" s="73"/>
      <c r="BE64" s="74"/>
      <c r="BF64" s="73"/>
      <c r="BG64" s="73"/>
      <c r="BH64" s="75"/>
      <c r="BI64" s="75"/>
      <c r="BJ64" s="74"/>
    </row>
    <row r="65" spans="1:62" x14ac:dyDescent="0.25">
      <c r="A65" s="80"/>
      <c r="B65" s="80"/>
      <c r="C65" s="80"/>
      <c r="D65" s="80"/>
      <c r="E65" s="81"/>
      <c r="F65" s="80"/>
      <c r="G65" s="80"/>
      <c r="H65" s="80"/>
      <c r="I65" s="80"/>
      <c r="J65" s="80"/>
      <c r="K65" s="80"/>
      <c r="L65" s="83"/>
      <c r="M65" s="83"/>
      <c r="N65" s="83"/>
      <c r="O65" s="83"/>
      <c r="P65" s="83"/>
      <c r="Q65" s="83"/>
      <c r="R65" s="83"/>
      <c r="S65" s="83"/>
      <c r="T65" s="83"/>
      <c r="U65" s="83"/>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3"/>
      <c r="AW65" s="83"/>
      <c r="AZ65" s="73"/>
      <c r="BA65" s="73"/>
      <c r="BB65" s="74"/>
      <c r="BC65" s="73"/>
      <c r="BD65" s="73"/>
      <c r="BE65" s="74"/>
      <c r="BF65" s="73"/>
      <c r="BG65" s="73"/>
      <c r="BH65" s="75"/>
      <c r="BI65" s="75"/>
      <c r="BJ65" s="74"/>
    </row>
    <row r="66" spans="1:62" x14ac:dyDescent="0.25">
      <c r="A66" s="80"/>
      <c r="B66" s="80"/>
      <c r="C66" s="80"/>
      <c r="D66" s="80"/>
      <c r="E66" s="81"/>
      <c r="F66" s="80"/>
      <c r="G66" s="80"/>
      <c r="H66" s="80"/>
      <c r="I66" s="80"/>
      <c r="J66" s="80"/>
      <c r="K66" s="80"/>
      <c r="L66" s="83"/>
      <c r="M66" s="83"/>
      <c r="N66" s="83"/>
      <c r="O66" s="83"/>
      <c r="P66" s="83"/>
      <c r="Q66" s="83"/>
      <c r="R66" s="83"/>
      <c r="S66" s="83"/>
      <c r="T66" s="83"/>
      <c r="U66" s="83"/>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3"/>
      <c r="AW66" s="83"/>
      <c r="AZ66" s="73"/>
      <c r="BA66" s="73"/>
      <c r="BB66" s="74"/>
      <c r="BC66" s="73"/>
      <c r="BD66" s="73"/>
      <c r="BE66" s="74"/>
      <c r="BF66" s="73"/>
      <c r="BG66" s="73"/>
      <c r="BH66" s="75"/>
      <c r="BI66" s="75"/>
      <c r="BJ66" s="74"/>
    </row>
    <row r="67" spans="1:62" x14ac:dyDescent="0.25">
      <c r="A67" s="80"/>
      <c r="B67" s="80"/>
      <c r="C67" s="80"/>
      <c r="D67" s="80"/>
      <c r="E67" s="81"/>
      <c r="F67" s="80"/>
      <c r="G67" s="80"/>
      <c r="H67" s="80"/>
      <c r="I67" s="80"/>
      <c r="J67" s="80"/>
      <c r="K67" s="80"/>
      <c r="L67" s="83"/>
      <c r="M67" s="83"/>
      <c r="N67" s="83"/>
      <c r="O67" s="83"/>
      <c r="P67" s="83"/>
      <c r="Q67" s="83"/>
      <c r="R67" s="83"/>
      <c r="S67" s="83"/>
      <c r="T67" s="83"/>
      <c r="U67" s="83"/>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3"/>
      <c r="AW67" s="83"/>
      <c r="AZ67" s="73"/>
      <c r="BA67" s="73"/>
      <c r="BB67" s="74"/>
      <c r="BC67" s="73"/>
      <c r="BD67" s="73"/>
      <c r="BE67" s="74"/>
      <c r="BF67" s="73"/>
      <c r="BG67" s="73"/>
      <c r="BH67" s="75"/>
      <c r="BI67" s="75"/>
      <c r="BJ67" s="74"/>
    </row>
    <row r="68" spans="1:62" x14ac:dyDescent="0.25">
      <c r="A68" s="80"/>
      <c r="B68" s="80"/>
      <c r="C68" s="80"/>
      <c r="D68" s="80"/>
      <c r="E68" s="81"/>
      <c r="F68" s="80"/>
      <c r="G68" s="80"/>
      <c r="H68" s="80"/>
      <c r="I68" s="80"/>
      <c r="J68" s="80"/>
      <c r="K68" s="80"/>
      <c r="L68" s="83"/>
      <c r="M68" s="83"/>
      <c r="N68" s="83"/>
      <c r="O68" s="83"/>
      <c r="P68" s="83"/>
      <c r="Q68" s="83"/>
      <c r="R68" s="83"/>
      <c r="S68" s="83"/>
      <c r="T68" s="83"/>
      <c r="U68" s="83"/>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3"/>
      <c r="AW68" s="83"/>
      <c r="AZ68" s="73"/>
      <c r="BA68" s="73"/>
      <c r="BB68" s="74"/>
      <c r="BC68" s="73"/>
      <c r="BD68" s="73"/>
      <c r="BE68" s="74"/>
      <c r="BF68" s="73"/>
      <c r="BG68" s="73"/>
      <c r="BH68" s="75"/>
      <c r="BI68" s="75"/>
      <c r="BJ68" s="74"/>
    </row>
    <row r="69" spans="1:62" x14ac:dyDescent="0.25">
      <c r="A69" s="80"/>
      <c r="B69" s="80"/>
      <c r="C69" s="80"/>
      <c r="D69" s="80"/>
      <c r="E69" s="81"/>
      <c r="F69" s="80"/>
      <c r="G69" s="80"/>
      <c r="H69" s="80"/>
      <c r="I69" s="80"/>
      <c r="J69" s="80"/>
      <c r="K69" s="80"/>
      <c r="L69" s="83"/>
      <c r="M69" s="83"/>
      <c r="N69" s="83"/>
      <c r="O69" s="83"/>
      <c r="P69" s="83"/>
      <c r="Q69" s="83"/>
      <c r="R69" s="83"/>
      <c r="S69" s="83"/>
      <c r="T69" s="83"/>
      <c r="U69" s="83"/>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3"/>
      <c r="AW69" s="83"/>
      <c r="AZ69" s="73"/>
      <c r="BA69" s="73"/>
      <c r="BB69" s="74"/>
      <c r="BC69" s="73"/>
      <c r="BD69" s="73"/>
      <c r="BE69" s="74"/>
      <c r="BF69" s="73"/>
      <c r="BG69" s="73"/>
      <c r="BH69" s="75"/>
      <c r="BI69" s="75"/>
      <c r="BJ69" s="74"/>
    </row>
    <row r="70" spans="1:62" x14ac:dyDescent="0.25">
      <c r="A70" s="80"/>
      <c r="B70" s="80"/>
      <c r="C70" s="80"/>
      <c r="D70" s="80"/>
      <c r="E70" s="81"/>
      <c r="F70" s="80"/>
      <c r="G70" s="80"/>
      <c r="H70" s="80"/>
      <c r="I70" s="80"/>
      <c r="J70" s="80"/>
      <c r="K70" s="80"/>
      <c r="L70" s="83"/>
      <c r="M70" s="83"/>
      <c r="N70" s="83"/>
      <c r="O70" s="83"/>
      <c r="P70" s="83"/>
      <c r="Q70" s="83"/>
      <c r="R70" s="83"/>
      <c r="S70" s="83"/>
      <c r="T70" s="83"/>
      <c r="U70" s="83"/>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3"/>
      <c r="AW70" s="83"/>
      <c r="AZ70" s="73"/>
      <c r="BA70" s="73"/>
      <c r="BB70" s="74"/>
      <c r="BC70" s="73"/>
      <c r="BD70" s="73"/>
      <c r="BE70" s="74"/>
      <c r="BF70" s="73"/>
      <c r="BG70" s="73"/>
      <c r="BH70" s="75"/>
      <c r="BI70" s="75"/>
      <c r="BJ70" s="74"/>
    </row>
    <row r="71" spans="1:62" x14ac:dyDescent="0.25">
      <c r="A71" s="80"/>
      <c r="B71" s="80"/>
      <c r="C71" s="80"/>
      <c r="D71" s="80"/>
      <c r="E71" s="81"/>
      <c r="F71" s="80"/>
      <c r="G71" s="80"/>
      <c r="H71" s="80"/>
      <c r="I71" s="80"/>
      <c r="J71" s="80"/>
      <c r="K71" s="80"/>
      <c r="L71" s="83"/>
      <c r="M71" s="83"/>
      <c r="N71" s="83"/>
      <c r="O71" s="83"/>
      <c r="P71" s="83"/>
      <c r="Q71" s="83"/>
      <c r="R71" s="83"/>
      <c r="S71" s="83"/>
      <c r="T71" s="83"/>
      <c r="U71" s="83"/>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3"/>
      <c r="AW71" s="83"/>
      <c r="AZ71" s="73"/>
      <c r="BA71" s="73"/>
      <c r="BB71" s="74"/>
      <c r="BC71" s="73"/>
      <c r="BD71" s="73"/>
      <c r="BE71" s="74"/>
      <c r="BF71" s="73"/>
      <c r="BG71" s="73"/>
      <c r="BH71" s="75"/>
      <c r="BI71" s="75"/>
      <c r="BJ71" s="74"/>
    </row>
    <row r="72" spans="1:62" x14ac:dyDescent="0.25">
      <c r="A72" s="80"/>
      <c r="B72" s="80"/>
      <c r="C72" s="80"/>
      <c r="D72" s="80"/>
      <c r="E72" s="81"/>
      <c r="F72" s="80"/>
      <c r="G72" s="80"/>
      <c r="H72" s="80"/>
      <c r="I72" s="80"/>
      <c r="J72" s="80"/>
      <c r="K72" s="80"/>
      <c r="L72" s="83"/>
      <c r="M72" s="83"/>
      <c r="N72" s="83"/>
      <c r="O72" s="83"/>
      <c r="P72" s="83"/>
      <c r="Q72" s="83"/>
      <c r="R72" s="83"/>
      <c r="S72" s="83"/>
      <c r="T72" s="83"/>
      <c r="U72" s="83"/>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3"/>
      <c r="AW72" s="83"/>
      <c r="AZ72" s="73"/>
      <c r="BA72" s="73"/>
      <c r="BB72" s="74"/>
      <c r="BC72" s="73"/>
      <c r="BD72" s="73"/>
      <c r="BE72" s="74"/>
      <c r="BF72" s="73"/>
      <c r="BG72" s="73"/>
      <c r="BH72" s="75"/>
      <c r="BI72" s="75"/>
      <c r="BJ72" s="74"/>
    </row>
    <row r="73" spans="1:62" x14ac:dyDescent="0.25">
      <c r="A73" s="80"/>
      <c r="B73" s="80"/>
      <c r="C73" s="80"/>
      <c r="D73" s="80"/>
      <c r="E73" s="81"/>
      <c r="F73" s="80"/>
      <c r="G73" s="80"/>
      <c r="H73" s="80"/>
      <c r="I73" s="80"/>
      <c r="J73" s="80"/>
      <c r="K73" s="80"/>
      <c r="L73" s="83"/>
      <c r="M73" s="83"/>
      <c r="N73" s="83"/>
      <c r="O73" s="83"/>
      <c r="P73" s="83"/>
      <c r="Q73" s="83"/>
      <c r="R73" s="83"/>
      <c r="S73" s="83"/>
      <c r="T73" s="83"/>
      <c r="U73" s="83"/>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3"/>
      <c r="AW73" s="83"/>
      <c r="AZ73" s="73"/>
      <c r="BA73" s="73"/>
      <c r="BB73" s="74"/>
      <c r="BC73" s="73"/>
      <c r="BD73" s="73"/>
      <c r="BE73" s="74"/>
      <c r="BF73" s="73"/>
      <c r="BG73" s="73"/>
      <c r="BH73" s="75"/>
      <c r="BI73" s="75"/>
      <c r="BJ73" s="74"/>
    </row>
    <row r="74" spans="1:62" x14ac:dyDescent="0.25">
      <c r="A74" s="80"/>
      <c r="B74" s="80"/>
      <c r="C74" s="80"/>
      <c r="D74" s="80"/>
      <c r="E74" s="81"/>
      <c r="F74" s="80"/>
      <c r="G74" s="80"/>
      <c r="H74" s="80"/>
      <c r="I74" s="80"/>
      <c r="J74" s="80"/>
      <c r="K74" s="80"/>
      <c r="L74" s="83"/>
      <c r="M74" s="83"/>
      <c r="N74" s="83"/>
      <c r="O74" s="83"/>
      <c r="P74" s="83"/>
      <c r="Q74" s="83"/>
      <c r="R74" s="83"/>
      <c r="S74" s="83"/>
      <c r="T74" s="83"/>
      <c r="U74" s="83"/>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3"/>
      <c r="AW74" s="83"/>
      <c r="AZ74" s="73"/>
      <c r="BA74" s="73"/>
      <c r="BB74" s="74"/>
      <c r="BC74" s="73"/>
      <c r="BD74" s="73"/>
      <c r="BE74" s="74"/>
      <c r="BF74" s="73"/>
      <c r="BG74" s="73"/>
      <c r="BH74" s="75"/>
      <c r="BI74" s="75"/>
      <c r="BJ74" s="74"/>
    </row>
    <row r="75" spans="1:62" x14ac:dyDescent="0.25">
      <c r="A75" s="80"/>
      <c r="B75" s="80"/>
      <c r="C75" s="80"/>
      <c r="D75" s="80"/>
      <c r="E75" s="81"/>
      <c r="F75" s="80"/>
      <c r="G75" s="80"/>
      <c r="H75" s="80"/>
      <c r="I75" s="80"/>
      <c r="J75" s="80"/>
      <c r="K75" s="80"/>
      <c r="L75" s="83"/>
      <c r="M75" s="83"/>
      <c r="N75" s="83"/>
      <c r="O75" s="83"/>
      <c r="P75" s="83"/>
      <c r="Q75" s="83"/>
      <c r="R75" s="83"/>
      <c r="S75" s="83"/>
      <c r="T75" s="83"/>
      <c r="U75" s="83"/>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3"/>
      <c r="AW75" s="83"/>
      <c r="AZ75" s="73"/>
      <c r="BA75" s="73"/>
      <c r="BB75" s="74"/>
      <c r="BC75" s="73"/>
      <c r="BD75" s="73"/>
      <c r="BE75" s="74"/>
      <c r="BF75" s="73"/>
      <c r="BG75" s="73"/>
      <c r="BH75" s="75"/>
      <c r="BI75" s="75"/>
      <c r="BJ75" s="74"/>
    </row>
    <row r="76" spans="1:62" x14ac:dyDescent="0.25">
      <c r="A76" s="80"/>
      <c r="B76" s="80"/>
      <c r="C76" s="80"/>
      <c r="D76" s="80"/>
      <c r="E76" s="81"/>
      <c r="F76" s="80"/>
      <c r="G76" s="80"/>
      <c r="H76" s="80"/>
      <c r="I76" s="80"/>
      <c r="J76" s="80"/>
      <c r="K76" s="80"/>
      <c r="L76" s="83"/>
      <c r="M76" s="83"/>
      <c r="N76" s="83"/>
      <c r="O76" s="83"/>
      <c r="P76" s="83"/>
      <c r="Q76" s="83"/>
      <c r="R76" s="83"/>
      <c r="S76" s="83"/>
      <c r="T76" s="83"/>
      <c r="U76" s="83"/>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3"/>
      <c r="AW76" s="83"/>
      <c r="AZ76" s="73"/>
      <c r="BA76" s="73"/>
      <c r="BB76" s="74"/>
      <c r="BC76" s="73"/>
      <c r="BD76" s="73"/>
      <c r="BE76" s="74"/>
      <c r="BF76" s="73"/>
      <c r="BG76" s="73"/>
      <c r="BH76" s="75"/>
      <c r="BI76" s="75"/>
      <c r="BJ76" s="74"/>
    </row>
    <row r="77" spans="1:62" x14ac:dyDescent="0.25">
      <c r="A77" s="80"/>
      <c r="B77" s="80"/>
      <c r="C77" s="80"/>
      <c r="D77" s="80"/>
      <c r="E77" s="81"/>
      <c r="F77" s="80"/>
      <c r="G77" s="80"/>
      <c r="H77" s="80"/>
      <c r="I77" s="80"/>
      <c r="J77" s="80"/>
      <c r="K77" s="80"/>
      <c r="L77" s="83"/>
      <c r="M77" s="83"/>
      <c r="N77" s="83"/>
      <c r="O77" s="83"/>
      <c r="P77" s="83"/>
      <c r="Q77" s="83"/>
      <c r="R77" s="83"/>
      <c r="S77" s="83"/>
      <c r="T77" s="83"/>
      <c r="U77" s="83"/>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3"/>
      <c r="AW77" s="83"/>
      <c r="AZ77" s="73"/>
      <c r="BA77" s="73"/>
      <c r="BB77" s="74"/>
      <c r="BC77" s="73"/>
      <c r="BD77" s="73"/>
      <c r="BE77" s="74"/>
      <c r="BF77" s="73"/>
      <c r="BG77" s="73"/>
      <c r="BH77" s="75"/>
      <c r="BI77" s="75"/>
      <c r="BJ77" s="74"/>
    </row>
    <row r="78" spans="1:62" x14ac:dyDescent="0.25">
      <c r="A78" s="80"/>
      <c r="B78" s="80"/>
      <c r="C78" s="80"/>
      <c r="D78" s="80"/>
      <c r="E78" s="81"/>
      <c r="F78" s="80"/>
      <c r="G78" s="80"/>
      <c r="H78" s="80"/>
      <c r="I78" s="80"/>
      <c r="J78" s="80"/>
      <c r="K78" s="80"/>
      <c r="L78" s="83"/>
      <c r="M78" s="83"/>
      <c r="N78" s="83"/>
      <c r="O78" s="83"/>
      <c r="P78" s="83"/>
      <c r="Q78" s="83"/>
      <c r="R78" s="83"/>
      <c r="S78" s="83"/>
      <c r="T78" s="83"/>
      <c r="U78" s="83"/>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3"/>
      <c r="AW78" s="83"/>
      <c r="AZ78" s="73"/>
      <c r="BA78" s="73"/>
      <c r="BB78" s="74"/>
      <c r="BC78" s="73"/>
      <c r="BD78" s="73"/>
      <c r="BE78" s="74"/>
      <c r="BF78" s="73"/>
      <c r="BG78" s="73"/>
      <c r="BH78" s="75"/>
      <c r="BI78" s="75"/>
      <c r="BJ78" s="74"/>
    </row>
    <row r="79" spans="1:62" x14ac:dyDescent="0.25">
      <c r="A79" s="80"/>
      <c r="B79" s="80"/>
      <c r="C79" s="80"/>
      <c r="D79" s="80"/>
      <c r="E79" s="81"/>
      <c r="F79" s="80"/>
      <c r="G79" s="80"/>
      <c r="H79" s="80"/>
      <c r="I79" s="80"/>
      <c r="J79" s="80"/>
      <c r="K79" s="80"/>
      <c r="L79" s="83"/>
      <c r="M79" s="83"/>
      <c r="N79" s="83"/>
      <c r="O79" s="83"/>
      <c r="P79" s="83"/>
      <c r="Q79" s="83"/>
      <c r="R79" s="83"/>
      <c r="S79" s="83"/>
      <c r="T79" s="83"/>
      <c r="U79" s="83"/>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3"/>
      <c r="AW79" s="83"/>
      <c r="AZ79" s="73"/>
      <c r="BA79" s="73"/>
      <c r="BB79" s="74"/>
      <c r="BC79" s="73"/>
      <c r="BD79" s="73"/>
      <c r="BE79" s="74"/>
      <c r="BF79" s="73"/>
      <c r="BG79" s="73"/>
      <c r="BH79" s="75"/>
      <c r="BI79" s="75"/>
      <c r="BJ79" s="74"/>
    </row>
    <row r="80" spans="1:62" x14ac:dyDescent="0.25">
      <c r="A80" s="80"/>
      <c r="B80" s="80"/>
      <c r="C80" s="80"/>
      <c r="D80" s="80"/>
      <c r="E80" s="81"/>
      <c r="F80" s="80"/>
      <c r="G80" s="80"/>
      <c r="H80" s="80"/>
      <c r="I80" s="80"/>
      <c r="J80" s="80"/>
      <c r="K80" s="80"/>
      <c r="L80" s="83"/>
      <c r="M80" s="83"/>
      <c r="N80" s="83"/>
      <c r="O80" s="83"/>
      <c r="P80" s="83"/>
      <c r="Q80" s="83"/>
      <c r="R80" s="83"/>
      <c r="S80" s="83"/>
      <c r="T80" s="83"/>
      <c r="U80" s="83"/>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3"/>
      <c r="AW80" s="83"/>
      <c r="AZ80" s="73"/>
      <c r="BA80" s="73"/>
      <c r="BB80" s="74"/>
      <c r="BC80" s="73"/>
      <c r="BD80" s="73"/>
      <c r="BE80" s="74"/>
      <c r="BF80" s="73"/>
      <c r="BG80" s="73"/>
      <c r="BH80" s="75"/>
      <c r="BI80" s="75"/>
      <c r="BJ80" s="74"/>
    </row>
    <row r="81" spans="1:64" x14ac:dyDescent="0.25">
      <c r="A81" s="80"/>
      <c r="B81" s="80"/>
      <c r="C81" s="80"/>
      <c r="D81" s="80"/>
      <c r="E81" s="81"/>
      <c r="F81" s="80"/>
      <c r="G81" s="80"/>
      <c r="H81" s="80"/>
      <c r="I81" s="80"/>
      <c r="J81" s="80"/>
      <c r="K81" s="80"/>
      <c r="L81" s="83"/>
      <c r="M81" s="83"/>
      <c r="N81" s="83"/>
      <c r="O81" s="83"/>
      <c r="P81" s="83"/>
      <c r="Q81" s="83"/>
      <c r="R81" s="83"/>
      <c r="S81" s="83"/>
      <c r="T81" s="83"/>
      <c r="U81" s="83"/>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3"/>
      <c r="AW81" s="83"/>
      <c r="AZ81" s="73"/>
      <c r="BA81" s="73"/>
      <c r="BB81" s="74"/>
      <c r="BC81" s="73"/>
      <c r="BD81" s="73"/>
      <c r="BE81" s="74"/>
      <c r="BF81" s="73"/>
      <c r="BG81" s="73"/>
      <c r="BH81" s="75"/>
      <c r="BI81" s="75"/>
      <c r="BJ81" s="74"/>
    </row>
    <row r="82" spans="1:64" x14ac:dyDescent="0.25">
      <c r="A82" s="80"/>
      <c r="B82" s="80"/>
      <c r="C82" s="80"/>
      <c r="D82" s="80"/>
      <c r="E82" s="81"/>
      <c r="F82" s="80"/>
      <c r="G82" s="80"/>
      <c r="H82" s="80"/>
      <c r="I82" s="80"/>
      <c r="J82" s="80"/>
      <c r="K82" s="80"/>
      <c r="L82" s="83"/>
      <c r="M82" s="83"/>
      <c r="N82" s="83"/>
      <c r="O82" s="83"/>
      <c r="P82" s="83"/>
      <c r="Q82" s="83"/>
      <c r="R82" s="83"/>
      <c r="S82" s="83"/>
      <c r="T82" s="83"/>
      <c r="U82" s="83"/>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3"/>
      <c r="AW82" s="83"/>
      <c r="AZ82" s="73"/>
      <c r="BA82" s="73"/>
      <c r="BB82" s="74"/>
      <c r="BC82" s="73"/>
      <c r="BD82" s="73"/>
      <c r="BE82" s="74"/>
      <c r="BF82" s="73"/>
      <c r="BG82" s="73"/>
      <c r="BH82" s="75"/>
      <c r="BI82" s="75"/>
      <c r="BJ82" s="74"/>
    </row>
    <row r="83" spans="1:64" x14ac:dyDescent="0.25">
      <c r="A83" s="80"/>
      <c r="B83" s="80"/>
      <c r="C83" s="80"/>
      <c r="D83" s="80"/>
      <c r="E83" s="81"/>
      <c r="F83" s="80"/>
      <c r="G83" s="80"/>
      <c r="H83" s="80"/>
      <c r="I83" s="80"/>
      <c r="J83" s="80"/>
      <c r="K83" s="80"/>
      <c r="L83" s="83"/>
      <c r="M83" s="83"/>
      <c r="N83" s="83"/>
      <c r="O83" s="83"/>
      <c r="P83" s="83"/>
      <c r="Q83" s="83"/>
      <c r="R83" s="83"/>
      <c r="S83" s="83"/>
      <c r="T83" s="83"/>
      <c r="U83" s="83"/>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3"/>
      <c r="AW83" s="83"/>
      <c r="AZ83" s="73"/>
      <c r="BA83" s="73"/>
      <c r="BB83" s="74"/>
      <c r="BC83" s="73"/>
      <c r="BD83" s="73"/>
      <c r="BE83" s="74"/>
      <c r="BF83" s="73"/>
      <c r="BG83" s="73"/>
      <c r="BH83" s="75"/>
      <c r="BI83" s="75"/>
      <c r="BJ83" s="74"/>
    </row>
    <row r="84" spans="1:64" x14ac:dyDescent="0.25">
      <c r="A84" s="80"/>
      <c r="B84" s="80"/>
      <c r="C84" s="80"/>
      <c r="D84" s="80"/>
      <c r="E84" s="81"/>
      <c r="F84" s="80"/>
      <c r="G84" s="80"/>
      <c r="H84" s="80"/>
      <c r="I84" s="80"/>
      <c r="J84" s="80"/>
      <c r="K84" s="80"/>
      <c r="L84" s="83"/>
      <c r="M84" s="83"/>
      <c r="N84" s="83"/>
      <c r="O84" s="83"/>
      <c r="P84" s="83"/>
      <c r="Q84" s="83"/>
      <c r="R84" s="83"/>
      <c r="S84" s="83"/>
      <c r="T84" s="83"/>
      <c r="U84" s="83"/>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3"/>
      <c r="AW84" s="83"/>
      <c r="AZ84" s="73"/>
      <c r="BA84" s="73"/>
      <c r="BB84" s="74"/>
      <c r="BC84" s="73"/>
      <c r="BD84" s="73"/>
      <c r="BE84" s="74"/>
      <c r="BF84" s="73"/>
      <c r="BG84" s="73"/>
      <c r="BH84" s="75"/>
      <c r="BI84" s="75"/>
      <c r="BJ84" s="74"/>
    </row>
    <row r="85" spans="1:64" x14ac:dyDescent="0.25">
      <c r="A85" s="80"/>
      <c r="B85" s="80"/>
      <c r="C85" s="80"/>
      <c r="D85" s="80"/>
      <c r="E85" s="81"/>
      <c r="F85" s="80"/>
      <c r="G85" s="80"/>
      <c r="H85" s="80"/>
      <c r="I85" s="80"/>
      <c r="J85" s="80"/>
      <c r="K85" s="80"/>
      <c r="L85" s="83"/>
      <c r="M85" s="83"/>
      <c r="N85" s="83"/>
      <c r="O85" s="83"/>
      <c r="P85" s="83"/>
      <c r="Q85" s="83"/>
      <c r="R85" s="83"/>
      <c r="S85" s="83"/>
      <c r="T85" s="83"/>
      <c r="U85" s="83"/>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3"/>
      <c r="AW85" s="83"/>
      <c r="AZ85" s="73"/>
      <c r="BA85" s="73"/>
      <c r="BB85" s="74"/>
      <c r="BC85" s="73"/>
      <c r="BD85" s="73"/>
      <c r="BE85" s="74"/>
      <c r="BF85" s="73"/>
      <c r="BG85" s="73"/>
      <c r="BH85" s="75"/>
      <c r="BI85" s="75"/>
      <c r="BJ85" s="74"/>
    </row>
    <row r="86" spans="1:64" x14ac:dyDescent="0.25">
      <c r="A86" s="80"/>
      <c r="B86" s="80"/>
      <c r="C86" s="80"/>
      <c r="D86" s="80"/>
      <c r="E86" s="81"/>
      <c r="F86" s="80"/>
      <c r="G86" s="80"/>
      <c r="H86" s="80"/>
      <c r="I86" s="80"/>
      <c r="J86" s="80"/>
      <c r="K86" s="80"/>
      <c r="L86" s="83"/>
      <c r="M86" s="83"/>
      <c r="N86" s="83"/>
      <c r="O86" s="83"/>
      <c r="P86" s="83"/>
      <c r="Q86" s="83"/>
      <c r="R86" s="83"/>
      <c r="S86" s="83"/>
      <c r="T86" s="83"/>
      <c r="U86" s="83"/>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3"/>
      <c r="AW86" s="83"/>
      <c r="AZ86" s="73"/>
      <c r="BA86" s="73"/>
      <c r="BB86" s="74"/>
      <c r="BC86" s="73"/>
      <c r="BD86" s="73"/>
      <c r="BE86" s="74"/>
      <c r="BF86" s="73"/>
      <c r="BG86" s="73"/>
      <c r="BH86" s="75"/>
      <c r="BI86" s="75"/>
      <c r="BJ86" s="74"/>
    </row>
    <row r="87" spans="1:64" x14ac:dyDescent="0.25">
      <c r="A87" s="80"/>
      <c r="B87" s="80"/>
      <c r="C87" s="80"/>
      <c r="D87" s="80"/>
      <c r="E87" s="81"/>
      <c r="F87" s="80"/>
      <c r="G87" s="80"/>
      <c r="H87" s="80"/>
      <c r="I87" s="80"/>
      <c r="J87" s="80"/>
      <c r="K87" s="80"/>
      <c r="L87" s="83"/>
      <c r="M87" s="83"/>
      <c r="N87" s="83"/>
      <c r="O87" s="83"/>
      <c r="P87" s="83"/>
      <c r="Q87" s="83"/>
      <c r="R87" s="83"/>
      <c r="S87" s="83"/>
      <c r="T87" s="83"/>
      <c r="U87" s="83"/>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3"/>
      <c r="AW87" s="83"/>
      <c r="AZ87" s="73"/>
      <c r="BA87" s="73"/>
      <c r="BB87" s="74"/>
      <c r="BC87" s="73"/>
      <c r="BD87" s="73"/>
      <c r="BE87" s="74"/>
      <c r="BF87" s="73"/>
      <c r="BG87" s="73"/>
      <c r="BH87" s="75"/>
      <c r="BI87" s="75"/>
      <c r="BJ87" s="74"/>
    </row>
    <row r="88" spans="1:64" x14ac:dyDescent="0.25">
      <c r="A88" s="80"/>
      <c r="B88" s="80"/>
      <c r="C88" s="80"/>
      <c r="D88" s="80"/>
      <c r="E88" s="81"/>
      <c r="F88" s="80"/>
      <c r="G88" s="80"/>
      <c r="H88" s="80"/>
      <c r="I88" s="80"/>
      <c r="J88" s="80"/>
      <c r="K88" s="80"/>
      <c r="L88" s="83"/>
      <c r="M88" s="83"/>
      <c r="N88" s="83"/>
      <c r="O88" s="83"/>
      <c r="P88" s="83"/>
      <c r="Q88" s="83"/>
      <c r="R88" s="83"/>
      <c r="S88" s="83"/>
      <c r="T88" s="83"/>
      <c r="U88" s="83"/>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3"/>
      <c r="AW88" s="83"/>
      <c r="AZ88" s="73"/>
      <c r="BA88" s="73"/>
      <c r="BB88" s="74"/>
      <c r="BC88" s="73"/>
      <c r="BD88" s="73"/>
      <c r="BE88" s="74"/>
      <c r="BF88" s="73"/>
      <c r="BG88" s="73"/>
      <c r="BH88" s="75"/>
      <c r="BI88" s="75"/>
      <c r="BJ88" s="74"/>
    </row>
    <row r="89" spans="1:64" x14ac:dyDescent="0.25">
      <c r="A89" s="80"/>
      <c r="B89" s="80"/>
      <c r="C89" s="80"/>
      <c r="D89" s="80"/>
      <c r="E89" s="81"/>
      <c r="F89" s="80"/>
      <c r="G89" s="80"/>
      <c r="H89" s="80"/>
      <c r="I89" s="80"/>
      <c r="J89" s="80"/>
      <c r="K89" s="80"/>
      <c r="L89" s="83"/>
      <c r="M89" s="83"/>
      <c r="N89" s="83"/>
      <c r="O89" s="83"/>
      <c r="P89" s="83"/>
      <c r="Q89" s="83"/>
      <c r="R89" s="83"/>
      <c r="S89" s="83"/>
      <c r="T89" s="83"/>
      <c r="U89" s="83"/>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3"/>
      <c r="AW89" s="83"/>
    </row>
    <row r="90" spans="1:64" x14ac:dyDescent="0.25">
      <c r="A90" s="80"/>
      <c r="B90" s="80"/>
      <c r="C90" s="80"/>
      <c r="D90" s="80"/>
      <c r="E90" s="81"/>
      <c r="F90" s="80"/>
      <c r="G90" s="80"/>
      <c r="H90" s="80"/>
      <c r="I90" s="80"/>
      <c r="J90" s="80"/>
      <c r="K90" s="80"/>
      <c r="L90" s="83"/>
      <c r="M90" s="83"/>
      <c r="N90" s="83"/>
      <c r="O90" s="83"/>
      <c r="P90" s="83"/>
      <c r="Q90" s="83"/>
      <c r="R90" s="83"/>
      <c r="S90" s="83"/>
      <c r="T90" s="83"/>
      <c r="U90" s="83"/>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3"/>
      <c r="AW90" s="83"/>
    </row>
    <row r="91" spans="1:64" x14ac:dyDescent="0.25">
      <c r="A91" s="80"/>
      <c r="B91" s="80"/>
      <c r="C91" s="80"/>
      <c r="D91" s="80"/>
      <c r="E91" s="81"/>
      <c r="F91" s="80"/>
      <c r="G91" s="80"/>
      <c r="H91" s="80"/>
      <c r="I91" s="80"/>
      <c r="J91" s="80"/>
      <c r="K91" s="80"/>
      <c r="L91" s="83"/>
      <c r="M91" s="83"/>
      <c r="N91" s="83"/>
      <c r="O91" s="83"/>
      <c r="P91" s="83"/>
      <c r="Q91" s="83"/>
      <c r="R91" s="83"/>
      <c r="S91" s="83"/>
      <c r="T91" s="83"/>
      <c r="U91" s="83"/>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3"/>
      <c r="AW91" s="83"/>
    </row>
    <row r="92" spans="1:64" ht="11.25" x14ac:dyDescent="0.2">
      <c r="A92" s="80"/>
      <c r="B92" s="80"/>
      <c r="C92" s="80"/>
      <c r="D92" s="80"/>
      <c r="E92" s="81"/>
      <c r="F92" s="80"/>
      <c r="G92" s="80"/>
      <c r="H92" s="80"/>
      <c r="I92" s="80"/>
      <c r="J92" s="80"/>
      <c r="K92" s="80"/>
      <c r="L92" s="83"/>
      <c r="M92" s="83"/>
      <c r="N92" s="83"/>
      <c r="O92" s="83"/>
      <c r="P92" s="83"/>
      <c r="Q92" s="83"/>
      <c r="R92" s="83"/>
      <c r="S92" s="83"/>
      <c r="T92" s="83"/>
      <c r="U92" s="83"/>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3"/>
      <c r="AW92" s="83"/>
      <c r="AZ92" s="84"/>
      <c r="BA92" s="84"/>
      <c r="BB92" s="84"/>
      <c r="BC92" s="84"/>
      <c r="BD92" s="84"/>
      <c r="BE92" s="84"/>
      <c r="BF92" s="84"/>
      <c r="BG92" s="84"/>
      <c r="BH92" s="84"/>
      <c r="BI92" s="84"/>
      <c r="BJ92" s="84"/>
      <c r="BK92" s="84"/>
      <c r="BL92" s="84"/>
    </row>
    <row r="93" spans="1:64" ht="11.25" x14ac:dyDescent="0.2">
      <c r="A93" s="80"/>
      <c r="B93" s="80"/>
      <c r="C93" s="80"/>
      <c r="D93" s="80"/>
      <c r="E93" s="81"/>
      <c r="F93" s="80"/>
      <c r="G93" s="80"/>
      <c r="H93" s="80"/>
      <c r="I93" s="80"/>
      <c r="J93" s="80"/>
      <c r="K93" s="80"/>
      <c r="L93" s="83"/>
      <c r="M93" s="83"/>
      <c r="N93" s="83"/>
      <c r="O93" s="83"/>
      <c r="P93" s="83"/>
      <c r="Q93" s="83"/>
      <c r="R93" s="83"/>
      <c r="S93" s="83"/>
      <c r="T93" s="83"/>
      <c r="U93" s="83"/>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3"/>
      <c r="AW93" s="83"/>
      <c r="AZ93" s="84"/>
      <c r="BA93" s="84"/>
      <c r="BB93" s="84"/>
      <c r="BC93" s="84"/>
      <c r="BD93" s="84"/>
      <c r="BE93" s="84"/>
      <c r="BF93" s="84"/>
      <c r="BG93" s="84"/>
      <c r="BH93" s="84"/>
      <c r="BI93" s="84"/>
      <c r="BJ93" s="84"/>
      <c r="BK93" s="84"/>
      <c r="BL93" s="84"/>
    </row>
    <row r="94" spans="1:64" ht="11.25" x14ac:dyDescent="0.2">
      <c r="A94" s="80"/>
      <c r="B94" s="80"/>
      <c r="C94" s="80"/>
      <c r="D94" s="80"/>
      <c r="E94" s="81"/>
      <c r="F94" s="80"/>
      <c r="G94" s="80"/>
      <c r="H94" s="80"/>
      <c r="I94" s="80"/>
      <c r="J94" s="80"/>
      <c r="K94" s="80"/>
      <c r="L94" s="83"/>
      <c r="M94" s="83"/>
      <c r="N94" s="83"/>
      <c r="O94" s="83"/>
      <c r="P94" s="83"/>
      <c r="Q94" s="83"/>
      <c r="R94" s="83"/>
      <c r="S94" s="83"/>
      <c r="T94" s="83"/>
      <c r="U94" s="83"/>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3"/>
      <c r="AW94" s="83"/>
      <c r="AZ94" s="84"/>
      <c r="BA94" s="84"/>
      <c r="BB94" s="84"/>
      <c r="BC94" s="84"/>
      <c r="BD94" s="84"/>
      <c r="BE94" s="84"/>
      <c r="BF94" s="84"/>
      <c r="BG94" s="84"/>
      <c r="BH94" s="84"/>
      <c r="BI94" s="84"/>
      <c r="BJ94" s="84"/>
      <c r="BK94" s="84"/>
      <c r="BL94" s="84"/>
    </row>
    <row r="95" spans="1:64" ht="11.25" x14ac:dyDescent="0.2">
      <c r="A95" s="80"/>
      <c r="B95" s="80"/>
      <c r="C95" s="80"/>
      <c r="D95" s="80"/>
      <c r="E95" s="81"/>
      <c r="F95" s="80"/>
      <c r="G95" s="80"/>
      <c r="H95" s="80"/>
      <c r="I95" s="80"/>
      <c r="J95" s="80"/>
      <c r="K95" s="80"/>
      <c r="L95" s="83"/>
      <c r="M95" s="83"/>
      <c r="N95" s="83"/>
      <c r="O95" s="83"/>
      <c r="P95" s="83"/>
      <c r="Q95" s="83"/>
      <c r="R95" s="83"/>
      <c r="S95" s="83"/>
      <c r="T95" s="83"/>
      <c r="U95" s="83"/>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3"/>
      <c r="AW95" s="83"/>
      <c r="AZ95" s="84"/>
      <c r="BA95" s="84"/>
      <c r="BB95" s="84"/>
      <c r="BC95" s="84"/>
      <c r="BD95" s="84"/>
      <c r="BE95" s="84"/>
      <c r="BF95" s="84"/>
      <c r="BG95" s="84"/>
      <c r="BH95" s="84"/>
      <c r="BI95" s="84"/>
      <c r="BJ95" s="84"/>
      <c r="BK95" s="84"/>
      <c r="BL95" s="84"/>
    </row>
    <row r="96" spans="1:64" ht="11.25" x14ac:dyDescent="0.2">
      <c r="A96" s="80"/>
      <c r="B96" s="80"/>
      <c r="C96" s="80"/>
      <c r="D96" s="80"/>
      <c r="E96" s="81"/>
      <c r="F96" s="80"/>
      <c r="G96" s="80"/>
      <c r="H96" s="80"/>
      <c r="I96" s="80"/>
      <c r="J96" s="80"/>
      <c r="K96" s="80"/>
      <c r="L96" s="83"/>
      <c r="M96" s="83"/>
      <c r="N96" s="83"/>
      <c r="O96" s="83"/>
      <c r="P96" s="83"/>
      <c r="Q96" s="83"/>
      <c r="R96" s="83"/>
      <c r="S96" s="83"/>
      <c r="T96" s="83"/>
      <c r="U96" s="83"/>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3"/>
      <c r="AW96" s="83"/>
      <c r="AZ96" s="84"/>
      <c r="BA96" s="84"/>
      <c r="BB96" s="84"/>
      <c r="BC96" s="84"/>
      <c r="BD96" s="84"/>
      <c r="BE96" s="84"/>
      <c r="BF96" s="84"/>
      <c r="BG96" s="84"/>
      <c r="BH96" s="84"/>
      <c r="BI96" s="84"/>
      <c r="BJ96" s="84"/>
      <c r="BK96" s="84"/>
      <c r="BL96" s="84"/>
    </row>
    <row r="97" spans="1:64" ht="11.25" x14ac:dyDescent="0.2">
      <c r="A97" s="80"/>
      <c r="B97" s="80"/>
      <c r="C97" s="80"/>
      <c r="D97" s="80"/>
      <c r="E97" s="81"/>
      <c r="F97" s="80"/>
      <c r="G97" s="80"/>
      <c r="H97" s="80"/>
      <c r="I97" s="80"/>
      <c r="J97" s="80"/>
      <c r="K97" s="80"/>
      <c r="L97" s="83"/>
      <c r="M97" s="83"/>
      <c r="N97" s="83"/>
      <c r="O97" s="83"/>
      <c r="P97" s="83"/>
      <c r="Q97" s="83"/>
      <c r="R97" s="83"/>
      <c r="S97" s="83"/>
      <c r="T97" s="83"/>
      <c r="U97" s="83"/>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3"/>
      <c r="AW97" s="83"/>
      <c r="AZ97" s="84"/>
      <c r="BA97" s="84"/>
      <c r="BB97" s="84"/>
      <c r="BC97" s="84"/>
      <c r="BD97" s="84"/>
      <c r="BE97" s="84"/>
      <c r="BF97" s="84"/>
      <c r="BG97" s="84"/>
      <c r="BH97" s="84"/>
      <c r="BI97" s="84"/>
      <c r="BJ97" s="84"/>
      <c r="BK97" s="84"/>
      <c r="BL97" s="84"/>
    </row>
    <row r="98" spans="1:64" ht="11.25" x14ac:dyDescent="0.2">
      <c r="A98" s="80"/>
      <c r="B98" s="80"/>
      <c r="C98" s="80"/>
      <c r="D98" s="80"/>
      <c r="E98" s="81"/>
      <c r="F98" s="80"/>
      <c r="G98" s="80"/>
      <c r="H98" s="80"/>
      <c r="I98" s="80"/>
      <c r="J98" s="80"/>
      <c r="K98" s="80"/>
      <c r="L98" s="83"/>
      <c r="M98" s="83"/>
      <c r="N98" s="83"/>
      <c r="O98" s="83"/>
      <c r="P98" s="83"/>
      <c r="Q98" s="83"/>
      <c r="R98" s="83"/>
      <c r="S98" s="83"/>
      <c r="T98" s="83"/>
      <c r="U98" s="83"/>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3"/>
      <c r="AW98" s="83"/>
      <c r="AZ98" s="84"/>
      <c r="BA98" s="84"/>
      <c r="BB98" s="84"/>
      <c r="BC98" s="84"/>
      <c r="BD98" s="84"/>
      <c r="BE98" s="84"/>
      <c r="BF98" s="84"/>
      <c r="BG98" s="84"/>
      <c r="BH98" s="84"/>
      <c r="BI98" s="84"/>
      <c r="BJ98" s="84"/>
      <c r="BK98" s="84"/>
      <c r="BL98" s="84"/>
    </row>
    <row r="99" spans="1:64" ht="11.25" x14ac:dyDescent="0.2">
      <c r="A99" s="80"/>
      <c r="B99" s="80"/>
      <c r="C99" s="80"/>
      <c r="D99" s="80"/>
      <c r="E99" s="81"/>
      <c r="F99" s="80"/>
      <c r="G99" s="80"/>
      <c r="H99" s="80"/>
      <c r="I99" s="80"/>
      <c r="J99" s="80"/>
      <c r="K99" s="80"/>
      <c r="L99" s="83"/>
      <c r="M99" s="83"/>
      <c r="N99" s="83"/>
      <c r="O99" s="83"/>
      <c r="P99" s="83"/>
      <c r="Q99" s="83"/>
      <c r="R99" s="83"/>
      <c r="S99" s="83"/>
      <c r="T99" s="83"/>
      <c r="U99" s="83"/>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3"/>
      <c r="AW99" s="83"/>
      <c r="AZ99" s="84"/>
      <c r="BA99" s="84"/>
      <c r="BB99" s="84"/>
      <c r="BC99" s="84"/>
      <c r="BD99" s="84"/>
      <c r="BE99" s="84"/>
      <c r="BF99" s="84"/>
      <c r="BG99" s="84"/>
      <c r="BH99" s="84"/>
      <c r="BI99" s="84"/>
      <c r="BJ99" s="84"/>
      <c r="BK99" s="84"/>
      <c r="BL99" s="84"/>
    </row>
    <row r="100" spans="1:64" x14ac:dyDescent="0.25">
      <c r="A100" s="80"/>
      <c r="B100" s="80"/>
      <c r="C100" s="80"/>
      <c r="D100" s="80"/>
      <c r="E100" s="81"/>
      <c r="F100" s="80"/>
      <c r="G100" s="80"/>
      <c r="H100" s="80"/>
      <c r="I100" s="80"/>
      <c r="J100" s="80"/>
      <c r="K100" s="80"/>
      <c r="L100" s="83"/>
      <c r="M100" s="83"/>
      <c r="N100" s="83"/>
      <c r="O100" s="83"/>
      <c r="P100" s="83"/>
      <c r="Q100" s="83"/>
      <c r="R100" s="83"/>
      <c r="S100" s="83"/>
      <c r="T100" s="83"/>
      <c r="U100" s="83"/>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3"/>
      <c r="AW100" s="83"/>
    </row>
    <row r="101" spans="1:64" x14ac:dyDescent="0.25">
      <c r="A101" s="80"/>
      <c r="B101" s="80"/>
      <c r="C101" s="80"/>
      <c r="D101" s="80"/>
      <c r="E101" s="81"/>
      <c r="F101" s="80"/>
      <c r="G101" s="80"/>
      <c r="H101" s="80"/>
      <c r="I101" s="80"/>
      <c r="J101" s="80"/>
      <c r="K101" s="80"/>
      <c r="L101" s="83"/>
      <c r="M101" s="83"/>
      <c r="N101" s="83"/>
      <c r="O101" s="83"/>
      <c r="P101" s="83"/>
      <c r="Q101" s="83"/>
      <c r="R101" s="83"/>
      <c r="S101" s="83"/>
      <c r="T101" s="83"/>
      <c r="U101" s="83"/>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3"/>
      <c r="AW101" s="83"/>
    </row>
    <row r="102" spans="1:64" x14ac:dyDescent="0.25">
      <c r="A102" s="80"/>
      <c r="B102" s="80"/>
      <c r="C102" s="80"/>
      <c r="D102" s="80"/>
      <c r="E102" s="81"/>
      <c r="F102" s="80"/>
      <c r="G102" s="80"/>
      <c r="H102" s="80"/>
      <c r="I102" s="80"/>
      <c r="J102" s="80"/>
      <c r="K102" s="80"/>
      <c r="L102" s="83"/>
      <c r="M102" s="83"/>
      <c r="N102" s="83"/>
      <c r="O102" s="83"/>
      <c r="P102" s="83"/>
      <c r="Q102" s="83"/>
      <c r="R102" s="83"/>
      <c r="S102" s="83"/>
      <c r="T102" s="83"/>
      <c r="U102" s="83"/>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3"/>
      <c r="AW102" s="83"/>
    </row>
    <row r="103" spans="1:64" x14ac:dyDescent="0.25">
      <c r="A103" s="80"/>
      <c r="B103" s="80"/>
      <c r="C103" s="80"/>
      <c r="D103" s="80"/>
      <c r="E103" s="81"/>
      <c r="F103" s="80"/>
      <c r="G103" s="80"/>
      <c r="H103" s="80"/>
      <c r="I103" s="80"/>
      <c r="J103" s="80"/>
      <c r="K103" s="80"/>
      <c r="L103" s="83"/>
      <c r="M103" s="83"/>
      <c r="N103" s="83"/>
      <c r="O103" s="83"/>
      <c r="P103" s="83"/>
      <c r="Q103" s="83"/>
      <c r="R103" s="83"/>
      <c r="S103" s="83"/>
      <c r="T103" s="83"/>
      <c r="U103" s="83"/>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3"/>
      <c r="AW103" s="83"/>
    </row>
    <row r="104" spans="1:64" x14ac:dyDescent="0.25">
      <c r="A104" s="80"/>
      <c r="B104" s="80"/>
      <c r="C104" s="80"/>
      <c r="D104" s="80"/>
      <c r="E104" s="81"/>
      <c r="F104" s="80"/>
      <c r="G104" s="80"/>
      <c r="H104" s="80"/>
      <c r="I104" s="80"/>
      <c r="J104" s="80"/>
      <c r="K104" s="80"/>
      <c r="L104" s="83"/>
      <c r="M104" s="83"/>
      <c r="N104" s="83"/>
      <c r="O104" s="83"/>
      <c r="P104" s="83"/>
      <c r="Q104" s="83"/>
      <c r="R104" s="83"/>
      <c r="S104" s="83"/>
      <c r="T104" s="83"/>
      <c r="U104" s="83"/>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3"/>
      <c r="AW104" s="83"/>
    </row>
    <row r="105" spans="1:64" x14ac:dyDescent="0.25">
      <c r="A105" s="80"/>
      <c r="B105" s="80"/>
      <c r="C105" s="80"/>
      <c r="D105" s="80"/>
      <c r="E105" s="81"/>
      <c r="F105" s="80"/>
      <c r="G105" s="80"/>
      <c r="H105" s="80"/>
      <c r="I105" s="80"/>
      <c r="J105" s="80"/>
      <c r="K105" s="80"/>
      <c r="L105" s="83"/>
      <c r="M105" s="83"/>
      <c r="N105" s="83"/>
      <c r="O105" s="83"/>
      <c r="P105" s="83"/>
      <c r="Q105" s="83"/>
      <c r="R105" s="83"/>
      <c r="S105" s="83"/>
      <c r="T105" s="83"/>
      <c r="U105" s="83"/>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3"/>
      <c r="AW105" s="83"/>
    </row>
    <row r="106" spans="1:64" x14ac:dyDescent="0.25">
      <c r="A106" s="80"/>
      <c r="B106" s="80"/>
      <c r="C106" s="80"/>
      <c r="D106" s="80"/>
      <c r="E106" s="81"/>
      <c r="F106" s="80"/>
      <c r="G106" s="80"/>
      <c r="H106" s="80"/>
      <c r="I106" s="80"/>
      <c r="J106" s="80"/>
      <c r="K106" s="80"/>
      <c r="L106" s="83"/>
      <c r="M106" s="83"/>
      <c r="N106" s="83"/>
      <c r="O106" s="83"/>
      <c r="P106" s="83"/>
      <c r="Q106" s="83"/>
      <c r="R106" s="83"/>
      <c r="S106" s="83"/>
      <c r="T106" s="83"/>
      <c r="U106" s="83"/>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3"/>
      <c r="AW106" s="83"/>
    </row>
    <row r="107" spans="1:64" x14ac:dyDescent="0.25">
      <c r="A107" s="80"/>
      <c r="B107" s="80"/>
      <c r="C107" s="80"/>
      <c r="D107" s="80"/>
      <c r="E107" s="81"/>
      <c r="F107" s="80"/>
      <c r="G107" s="80"/>
      <c r="H107" s="80"/>
      <c r="I107" s="80"/>
      <c r="J107" s="80"/>
      <c r="K107" s="80"/>
      <c r="L107" s="83"/>
      <c r="M107" s="83"/>
      <c r="N107" s="83"/>
      <c r="O107" s="83"/>
      <c r="P107" s="83"/>
      <c r="Q107" s="83"/>
      <c r="R107" s="83"/>
      <c r="S107" s="83"/>
      <c r="T107" s="83"/>
      <c r="U107" s="83"/>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3"/>
      <c r="AW107" s="83"/>
    </row>
    <row r="108" spans="1:64" x14ac:dyDescent="0.25">
      <c r="A108" s="80"/>
      <c r="B108" s="80"/>
      <c r="C108" s="80"/>
      <c r="D108" s="80"/>
      <c r="E108" s="81"/>
      <c r="F108" s="80"/>
      <c r="G108" s="80"/>
      <c r="H108" s="80"/>
      <c r="I108" s="80"/>
      <c r="J108" s="80"/>
      <c r="K108" s="80"/>
      <c r="L108" s="83"/>
      <c r="M108" s="83"/>
      <c r="N108" s="83"/>
      <c r="O108" s="83"/>
      <c r="P108" s="83"/>
      <c r="Q108" s="83"/>
      <c r="R108" s="83"/>
      <c r="S108" s="83"/>
      <c r="T108" s="83"/>
      <c r="U108" s="83"/>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3"/>
      <c r="AW108" s="83"/>
    </row>
    <row r="109" spans="1:64" x14ac:dyDescent="0.25">
      <c r="A109" s="80"/>
      <c r="B109" s="80"/>
      <c r="C109" s="80"/>
      <c r="D109" s="80"/>
      <c r="E109" s="81"/>
      <c r="F109" s="80"/>
      <c r="G109" s="80"/>
      <c r="H109" s="80"/>
      <c r="I109" s="80"/>
      <c r="J109" s="80"/>
      <c r="K109" s="80"/>
      <c r="L109" s="83"/>
      <c r="M109" s="83"/>
      <c r="N109" s="83"/>
      <c r="O109" s="83"/>
      <c r="P109" s="83"/>
      <c r="Q109" s="83"/>
      <c r="R109" s="83"/>
      <c r="S109" s="83"/>
      <c r="T109" s="83"/>
      <c r="U109" s="83"/>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3"/>
      <c r="AW109" s="83"/>
    </row>
    <row r="110" spans="1:64" x14ac:dyDescent="0.25">
      <c r="A110" s="80"/>
      <c r="B110" s="80"/>
      <c r="C110" s="80"/>
      <c r="D110" s="80"/>
      <c r="E110" s="81"/>
      <c r="F110" s="80"/>
      <c r="G110" s="80"/>
      <c r="H110" s="80"/>
      <c r="I110" s="80"/>
      <c r="J110" s="80"/>
      <c r="K110" s="80"/>
      <c r="L110" s="83"/>
      <c r="M110" s="83"/>
      <c r="N110" s="83"/>
      <c r="O110" s="83"/>
      <c r="P110" s="83"/>
      <c r="Q110" s="83"/>
      <c r="R110" s="83"/>
      <c r="S110" s="83"/>
      <c r="T110" s="83"/>
      <c r="U110" s="83"/>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3"/>
      <c r="AW110" s="83"/>
    </row>
    <row r="111" spans="1:64" x14ac:dyDescent="0.25">
      <c r="A111" s="80"/>
      <c r="B111" s="80"/>
      <c r="C111" s="80"/>
      <c r="D111" s="80"/>
      <c r="E111" s="81"/>
      <c r="F111" s="80"/>
      <c r="G111" s="80"/>
      <c r="H111" s="80"/>
      <c r="I111" s="80"/>
      <c r="J111" s="80"/>
      <c r="K111" s="80"/>
      <c r="L111" s="83"/>
      <c r="M111" s="83"/>
      <c r="N111" s="83"/>
      <c r="O111" s="83"/>
      <c r="P111" s="83"/>
      <c r="Q111" s="83"/>
      <c r="R111" s="83"/>
      <c r="S111" s="83"/>
      <c r="T111" s="83"/>
      <c r="U111" s="83"/>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3"/>
      <c r="AW111" s="83"/>
    </row>
    <row r="112" spans="1:64" x14ac:dyDescent="0.25">
      <c r="A112" s="80"/>
      <c r="B112" s="80"/>
      <c r="C112" s="80"/>
      <c r="D112" s="80"/>
      <c r="E112" s="81"/>
      <c r="F112" s="80"/>
      <c r="G112" s="80"/>
      <c r="H112" s="80"/>
      <c r="I112" s="80"/>
      <c r="J112" s="80"/>
      <c r="K112" s="80"/>
      <c r="L112" s="83"/>
      <c r="M112" s="83"/>
      <c r="N112" s="83"/>
      <c r="O112" s="83"/>
      <c r="P112" s="83"/>
      <c r="Q112" s="83"/>
      <c r="R112" s="83"/>
      <c r="S112" s="83"/>
      <c r="T112" s="83"/>
      <c r="U112" s="83"/>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3"/>
      <c r="AW112" s="83"/>
    </row>
    <row r="113" spans="1:49" x14ac:dyDescent="0.25">
      <c r="A113" s="80"/>
      <c r="B113" s="80"/>
      <c r="C113" s="80"/>
      <c r="D113" s="80"/>
      <c r="E113" s="81"/>
      <c r="F113" s="80"/>
      <c r="G113" s="80"/>
      <c r="H113" s="80"/>
      <c r="I113" s="80"/>
      <c r="J113" s="80"/>
      <c r="K113" s="80"/>
      <c r="L113" s="83"/>
      <c r="M113" s="83"/>
      <c r="N113" s="83"/>
      <c r="O113" s="83"/>
      <c r="P113" s="83"/>
      <c r="Q113" s="83"/>
      <c r="R113" s="83"/>
      <c r="S113" s="83"/>
      <c r="T113" s="83"/>
      <c r="U113" s="83"/>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3"/>
      <c r="AW113" s="83"/>
    </row>
    <row r="114" spans="1:49" x14ac:dyDescent="0.25">
      <c r="A114" s="80"/>
      <c r="B114" s="80"/>
      <c r="C114" s="80"/>
      <c r="D114" s="80"/>
      <c r="E114" s="81"/>
      <c r="F114" s="80"/>
      <c r="G114" s="80"/>
      <c r="H114" s="80"/>
      <c r="I114" s="80"/>
      <c r="J114" s="80"/>
      <c r="K114" s="80"/>
      <c r="L114" s="83"/>
      <c r="M114" s="83"/>
      <c r="N114" s="83"/>
      <c r="O114" s="83"/>
      <c r="P114" s="83"/>
      <c r="Q114" s="83"/>
      <c r="R114" s="83"/>
      <c r="S114" s="83"/>
      <c r="T114" s="83"/>
      <c r="U114" s="83"/>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3"/>
      <c r="AW114" s="83"/>
    </row>
  </sheetData>
  <sheetProtection formatCells="0" formatColumns="0" formatRows="0" insertRows="0" deleteRows="0" sort="0" autoFilter="0" pivotTables="0"/>
  <mergeCells count="85">
    <mergeCell ref="A1:AB1"/>
    <mergeCell ref="AC1:AU4"/>
    <mergeCell ref="BB1:BE1"/>
    <mergeCell ref="A2:AB2"/>
    <mergeCell ref="BB2:BC2"/>
    <mergeCell ref="BD2:BE2"/>
    <mergeCell ref="A3:D3"/>
    <mergeCell ref="E3:U3"/>
    <mergeCell ref="V3:AB3"/>
    <mergeCell ref="BB3:BC3"/>
    <mergeCell ref="AA6:BA6"/>
    <mergeCell ref="BD3:BE3"/>
    <mergeCell ref="A4:D4"/>
    <mergeCell ref="E4:U4"/>
    <mergeCell ref="V4:AB4"/>
    <mergeCell ref="BB4:BC4"/>
    <mergeCell ref="BD4:BE4"/>
    <mergeCell ref="B6:C6"/>
    <mergeCell ref="D6:H6"/>
    <mergeCell ref="I6:K6"/>
    <mergeCell ref="L6:U6"/>
    <mergeCell ref="V6:Z6"/>
    <mergeCell ref="BF7:BJ7"/>
    <mergeCell ref="B8:K8"/>
    <mergeCell ref="L8:R8"/>
    <mergeCell ref="S8:AV8"/>
    <mergeCell ref="AW8:AZ8"/>
    <mergeCell ref="BF8:BJ8"/>
    <mergeCell ref="BK8:BK9"/>
    <mergeCell ref="BL8:BL9"/>
    <mergeCell ref="BM8:BM9"/>
    <mergeCell ref="BN8:BN9"/>
    <mergeCell ref="B9:D9"/>
    <mergeCell ref="F9:H9"/>
    <mergeCell ref="I9:K9"/>
    <mergeCell ref="S9:U9"/>
    <mergeCell ref="B10:D10"/>
    <mergeCell ref="F10:H10"/>
    <mergeCell ref="I10:K10"/>
    <mergeCell ref="S10:U10"/>
    <mergeCell ref="B11:D11"/>
    <mergeCell ref="F11:H11"/>
    <mergeCell ref="I11:K11"/>
    <mergeCell ref="S11:U11"/>
    <mergeCell ref="B12:D12"/>
    <mergeCell ref="F12:H12"/>
    <mergeCell ref="I12:K12"/>
    <mergeCell ref="S12:U12"/>
    <mergeCell ref="B13:D13"/>
    <mergeCell ref="F13:H13"/>
    <mergeCell ref="I13:K13"/>
    <mergeCell ref="S13:U13"/>
    <mergeCell ref="B14:D14"/>
    <mergeCell ref="F14:H14"/>
    <mergeCell ref="I14:K14"/>
    <mergeCell ref="S14:U14"/>
    <mergeCell ref="B15:D15"/>
    <mergeCell ref="F15:H15"/>
    <mergeCell ref="I15:K15"/>
    <mergeCell ref="S15:U15"/>
    <mergeCell ref="B16:D16"/>
    <mergeCell ref="F16:H16"/>
    <mergeCell ref="I16:K16"/>
    <mergeCell ref="S16:U16"/>
    <mergeCell ref="B17:U17"/>
    <mergeCell ref="V18:AP18"/>
    <mergeCell ref="AR18:AW18"/>
    <mergeCell ref="B19:H19"/>
    <mergeCell ref="I19:U19"/>
    <mergeCell ref="V19:AP19"/>
    <mergeCell ref="AR19:AW19"/>
    <mergeCell ref="B18:H18"/>
    <mergeCell ref="I18:U18"/>
    <mergeCell ref="B22:H22"/>
    <mergeCell ref="I22:U22"/>
    <mergeCell ref="V22:AP22"/>
    <mergeCell ref="AR22:AW22"/>
    <mergeCell ref="B20:H20"/>
    <mergeCell ref="I20:U20"/>
    <mergeCell ref="V20:AP20"/>
    <mergeCell ref="AR20:AW20"/>
    <mergeCell ref="B21:H21"/>
    <mergeCell ref="I21:U21"/>
    <mergeCell ref="V21:AP21"/>
    <mergeCell ref="AR21:AW21"/>
  </mergeCells>
  <dataValidations count="8">
    <dataValidation type="list" allowBlank="1" showInputMessage="1" showErrorMessage="1" sqref="L6" xr:uid="{00000000-0002-0000-0000-000000000000}">
      <formula1>Proceso</formula1>
    </dataValidation>
    <dataValidation type="list" sqref="BD4:BE4" xr:uid="{00000000-0002-0000-0000-000001000000}">
      <formula1>Monitoreo</formula1>
    </dataValidation>
    <dataValidation type="list" showInputMessage="1" showErrorMessage="1" sqref="L10:L16" xr:uid="{00000000-0002-0000-0000-000002000000}">
      <formula1>Probabilidad</formula1>
    </dataValidation>
    <dataValidation type="list" allowBlank="1" showInputMessage="1" showErrorMessage="1" sqref="M10:N16" xr:uid="{00000000-0002-0000-0000-000003000000}">
      <formula1>Impacto</formula1>
    </dataValidation>
    <dataValidation showInputMessage="1" showErrorMessage="1" sqref="AG10:AT16" xr:uid="{00000000-0002-0000-0000-000004000000}"/>
    <dataValidation type="list" showInputMessage="1" showErrorMessage="1" sqref="V10:AF16" xr:uid="{00000000-0002-0000-0000-000005000000}">
      <formula1>Efectividad</formula1>
    </dataValidation>
    <dataValidation type="list" allowBlank="1" showInputMessage="1" sqref="AV10:AV16" xr:uid="{00000000-0002-0000-0000-000006000000}">
      <formula1>Periodo</formula1>
    </dataValidation>
    <dataValidation type="list" allowBlank="1" showInputMessage="1" showErrorMessage="1" sqref="BE10:BE16" xr:uid="{00000000-0002-0000-0000-000007000000}">
      <formula1>Efectividad</formula1>
    </dataValidation>
  </dataValidations>
  <printOptions horizontalCentered="1" verticalCentered="1"/>
  <pageMargins left="0.23622047244094491" right="7.874015748031496E-2" top="0.74803149606299213" bottom="0.74803149606299213" header="0.31496062992125984" footer="0.31496062992125984"/>
  <pageSetup paperSize="14" scale="42" fitToHeight="0" orientation="landscape" r:id="rId1"/>
  <headerFooter>
    <oddFooter>&amp;L&amp;"Segoe UI,Normal"&amp;9Formato: FO-AC-07 Versión: 3&amp;C&amp;"Segoe UI,Normal"&amp;9Página &amp;P</oddFooter>
  </headerFooter>
  <rowBreaks count="1" manualBreakCount="1">
    <brk id="12" max="65"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X24"/>
  <sheetViews>
    <sheetView zoomScale="80" zoomScaleNormal="80" workbookViewId="0">
      <pane xSplit="10" ySplit="5" topLeftCell="AL9" activePane="bottomRight" state="frozen"/>
      <selection pane="topRight" activeCell="K1" sqref="K1"/>
      <selection pane="bottomLeft" activeCell="A6" sqref="A6"/>
      <selection pane="bottomRight" activeCell="B12" sqref="B12:B14"/>
    </sheetView>
  </sheetViews>
  <sheetFormatPr baseColWidth="10" defaultColWidth="11.42578125" defaultRowHeight="12.75" x14ac:dyDescent="0.2"/>
  <cols>
    <col min="1" max="1" width="9.7109375" style="170" customWidth="1"/>
    <col min="2" max="2" width="13.85546875" style="170" customWidth="1"/>
    <col min="3" max="3" width="16.42578125" style="170" customWidth="1"/>
    <col min="4" max="4" width="18" style="170" customWidth="1"/>
    <col min="5" max="5" width="20.7109375" style="170" customWidth="1"/>
    <col min="6" max="7" width="9.85546875" style="170" customWidth="1"/>
    <col min="8" max="8" width="9.85546875" style="170" hidden="1" customWidth="1"/>
    <col min="9" max="9" width="10.5703125" style="170" customWidth="1"/>
    <col min="10" max="10" width="59" style="170" customWidth="1"/>
    <col min="11" max="11" width="13.140625" style="170" customWidth="1"/>
    <col min="12" max="12" width="6.85546875" style="170" customWidth="1"/>
    <col min="13" max="13" width="13.140625" style="170" customWidth="1"/>
    <col min="14" max="14" width="6.85546875" style="170" customWidth="1"/>
    <col min="15" max="15" width="13.140625" style="170" customWidth="1"/>
    <col min="16" max="16" width="6.85546875" style="170" customWidth="1"/>
    <col min="17" max="17" width="13.140625" style="170" customWidth="1"/>
    <col min="18" max="18" width="6.85546875" style="170" customWidth="1"/>
    <col min="19" max="19" width="13" style="170" customWidth="1"/>
    <col min="20" max="20" width="16.28515625" style="170" customWidth="1"/>
    <col min="21" max="21" width="14.85546875" style="170" customWidth="1"/>
    <col min="22" max="22" width="5.5703125" style="170" customWidth="1"/>
    <col min="23" max="23" width="16" style="170" customWidth="1"/>
    <col min="24" max="24" width="12.28515625" style="170" customWidth="1"/>
    <col min="25" max="25" width="17" style="170" customWidth="1"/>
    <col min="26" max="26" width="22.28515625" style="170" customWidth="1"/>
    <col min="27" max="27" width="74" style="181" customWidth="1"/>
    <col min="28" max="28" width="26" style="181" customWidth="1"/>
    <col min="29" max="29" width="15.42578125" style="169" customWidth="1"/>
    <col min="30" max="30" width="13.42578125" style="169" customWidth="1"/>
    <col min="31" max="31" width="14.140625" style="169" customWidth="1"/>
    <col min="32" max="32" width="11.42578125" style="169"/>
    <col min="33" max="33" width="14" style="169" customWidth="1"/>
    <col min="34" max="34" width="13.7109375" style="169" customWidth="1"/>
    <col min="35" max="35" width="44.28515625" style="169" customWidth="1"/>
    <col min="36" max="36" width="22.140625" style="169" customWidth="1"/>
    <col min="37" max="37" width="28.85546875" style="169" customWidth="1"/>
    <col min="38" max="50" width="11.42578125" style="169"/>
    <col min="51" max="16384" width="11.42578125" style="170"/>
  </cols>
  <sheetData>
    <row r="1" spans="1:50" ht="17.25" customHeight="1" x14ac:dyDescent="0.2">
      <c r="A1" s="519" t="s">
        <v>608</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168"/>
    </row>
    <row r="2" spans="1:50" s="173" customFormat="1" ht="15.75" customHeight="1" x14ac:dyDescent="0.2">
      <c r="A2" s="521" t="s">
        <v>609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171"/>
      <c r="AC2" s="172"/>
      <c r="AD2" s="172"/>
      <c r="AE2" s="172"/>
      <c r="AF2" s="172"/>
      <c r="AG2" s="172"/>
      <c r="AH2" s="172"/>
      <c r="AI2" s="172"/>
      <c r="AJ2" s="172"/>
      <c r="AK2" s="172"/>
      <c r="AL2" s="172"/>
      <c r="AM2" s="172"/>
      <c r="AN2" s="172"/>
      <c r="AO2" s="172"/>
      <c r="AP2" s="172"/>
      <c r="AQ2" s="172"/>
      <c r="AR2" s="172"/>
      <c r="AS2" s="172"/>
      <c r="AT2" s="172"/>
      <c r="AU2" s="172"/>
      <c r="AV2" s="172"/>
      <c r="AW2" s="172"/>
      <c r="AX2" s="172"/>
    </row>
    <row r="3" spans="1:50" s="176" customFormat="1" ht="9.75" customHeight="1" x14ac:dyDescent="0.25">
      <c r="A3" s="519"/>
      <c r="B3" s="520"/>
      <c r="C3" s="520"/>
      <c r="D3" s="520"/>
      <c r="E3" s="520"/>
      <c r="F3" s="168"/>
      <c r="G3" s="168"/>
      <c r="H3" s="168"/>
      <c r="I3" s="174"/>
      <c r="J3" s="174"/>
      <c r="K3" s="174"/>
      <c r="L3" s="174"/>
      <c r="M3" s="174"/>
      <c r="N3" s="174"/>
      <c r="O3" s="174"/>
      <c r="P3" s="174"/>
      <c r="Q3" s="174"/>
      <c r="R3" s="174"/>
      <c r="S3" s="174"/>
      <c r="T3" s="174"/>
      <c r="U3" s="174"/>
      <c r="V3" s="174"/>
      <c r="W3" s="174"/>
      <c r="X3" s="174"/>
      <c r="Y3" s="174"/>
      <c r="Z3" s="174"/>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row>
    <row r="4" spans="1:50" ht="30.75" customHeight="1" x14ac:dyDescent="0.25">
      <c r="A4" s="523" t="s">
        <v>610</v>
      </c>
      <c r="B4" s="524" t="s">
        <v>611</v>
      </c>
      <c r="C4" s="523" t="s">
        <v>612</v>
      </c>
      <c r="D4" s="525" t="s">
        <v>613</v>
      </c>
      <c r="E4" s="525"/>
      <c r="F4" s="525"/>
      <c r="G4" s="525"/>
      <c r="H4" s="525"/>
      <c r="I4" s="525"/>
      <c r="J4" s="526" t="s">
        <v>614</v>
      </c>
      <c r="K4" s="526" t="s">
        <v>615</v>
      </c>
      <c r="L4" s="526"/>
      <c r="M4" s="526"/>
      <c r="N4" s="526"/>
      <c r="O4" s="526"/>
      <c r="P4" s="526"/>
      <c r="Q4" s="526"/>
      <c r="R4" s="177"/>
      <c r="S4" s="177"/>
      <c r="T4" s="527" t="s">
        <v>616</v>
      </c>
      <c r="U4" s="513" t="s">
        <v>617</v>
      </c>
      <c r="V4" s="513"/>
      <c r="W4" s="513"/>
      <c r="X4" s="513"/>
      <c r="Y4" s="513"/>
      <c r="Z4" s="513"/>
      <c r="AA4" s="514" t="s">
        <v>618</v>
      </c>
      <c r="AB4" s="514" t="s">
        <v>23</v>
      </c>
      <c r="AC4" s="178" t="s">
        <v>59</v>
      </c>
      <c r="AD4" s="178" t="s">
        <v>619</v>
      </c>
      <c r="AE4" s="178" t="s">
        <v>620</v>
      </c>
      <c r="AF4" s="178" t="s">
        <v>621</v>
      </c>
      <c r="AG4" s="178" t="s">
        <v>622</v>
      </c>
      <c r="AH4" s="179" t="s">
        <v>623</v>
      </c>
      <c r="AI4" s="180" t="s">
        <v>624</v>
      </c>
      <c r="AJ4" s="180" t="s">
        <v>625</v>
      </c>
      <c r="AK4" s="181" t="s">
        <v>24</v>
      </c>
      <c r="AL4" s="180" t="s">
        <v>626</v>
      </c>
      <c r="AM4" s="515" t="s">
        <v>627</v>
      </c>
      <c r="AN4" s="515"/>
      <c r="AO4" s="515"/>
    </row>
    <row r="5" spans="1:50" s="189" customFormat="1" ht="38.25" x14ac:dyDescent="0.25">
      <c r="A5" s="523"/>
      <c r="B5" s="524"/>
      <c r="C5" s="523"/>
      <c r="D5" s="182" t="s">
        <v>628</v>
      </c>
      <c r="E5" s="182" t="s">
        <v>629</v>
      </c>
      <c r="F5" s="183" t="s">
        <v>630</v>
      </c>
      <c r="G5" s="183" t="s">
        <v>631</v>
      </c>
      <c r="H5" s="183" t="s">
        <v>632</v>
      </c>
      <c r="I5" s="182" t="s">
        <v>633</v>
      </c>
      <c r="J5" s="526"/>
      <c r="K5" s="184" t="s">
        <v>634</v>
      </c>
      <c r="L5" s="185">
        <v>0.25</v>
      </c>
      <c r="M5" s="184" t="s">
        <v>635</v>
      </c>
      <c r="N5" s="185">
        <v>0.25</v>
      </c>
      <c r="O5" s="184" t="s">
        <v>636</v>
      </c>
      <c r="P5" s="185">
        <v>0.25</v>
      </c>
      <c r="Q5" s="184" t="s">
        <v>637</v>
      </c>
      <c r="R5" s="185">
        <v>0.25</v>
      </c>
      <c r="S5" s="186" t="s">
        <v>638</v>
      </c>
      <c r="T5" s="527"/>
      <c r="U5" s="187" t="s">
        <v>639</v>
      </c>
      <c r="V5" s="188">
        <v>0.5</v>
      </c>
      <c r="W5" s="187" t="s">
        <v>640</v>
      </c>
      <c r="X5" s="188">
        <v>0.5</v>
      </c>
      <c r="Y5" s="187" t="s">
        <v>641</v>
      </c>
      <c r="Z5" s="187" t="s">
        <v>642</v>
      </c>
      <c r="AA5" s="514"/>
      <c r="AB5" s="514"/>
      <c r="AC5" s="180"/>
      <c r="AD5" s="180"/>
      <c r="AE5" s="180"/>
      <c r="AF5" s="180"/>
      <c r="AG5" s="180"/>
      <c r="AH5" s="180"/>
      <c r="AI5" s="180"/>
      <c r="AJ5" s="180"/>
      <c r="AK5" s="180"/>
      <c r="AL5" s="180"/>
      <c r="AM5" s="515"/>
      <c r="AN5" s="515"/>
      <c r="AO5" s="515"/>
      <c r="AP5" s="180"/>
      <c r="AQ5" s="180"/>
      <c r="AR5" s="180"/>
      <c r="AS5" s="180"/>
      <c r="AT5" s="180"/>
      <c r="AU5" s="180"/>
      <c r="AV5" s="180"/>
      <c r="AW5" s="180"/>
    </row>
    <row r="6" spans="1:50" ht="63.75" x14ac:dyDescent="0.2">
      <c r="A6" s="523" t="s">
        <v>643</v>
      </c>
      <c r="B6" s="529" t="s">
        <v>644</v>
      </c>
      <c r="C6" s="529" t="s">
        <v>644</v>
      </c>
      <c r="D6" s="532" t="s">
        <v>645</v>
      </c>
      <c r="E6" s="533" t="s">
        <v>646</v>
      </c>
      <c r="F6" s="528" t="s">
        <v>75</v>
      </c>
      <c r="G6" s="528" t="s">
        <v>112</v>
      </c>
      <c r="H6" s="529">
        <v>16</v>
      </c>
      <c r="I6" s="530" t="s">
        <v>647</v>
      </c>
      <c r="J6" s="190" t="s">
        <v>648</v>
      </c>
      <c r="K6" s="191" t="s">
        <v>78</v>
      </c>
      <c r="L6" s="191">
        <f t="shared" ref="L6:L14" si="0">IF(K6="NO",25,IF(K6="SI",0,""))</f>
        <v>0</v>
      </c>
      <c r="M6" s="191" t="s">
        <v>79</v>
      </c>
      <c r="N6" s="191">
        <f t="shared" ref="N6:N14" si="1">IF(M6="NO",25,IF(M6="SI",0,""))</f>
        <v>25</v>
      </c>
      <c r="O6" s="191" t="s">
        <v>79</v>
      </c>
      <c r="P6" s="191">
        <f t="shared" ref="P6:P14" si="2">IF(O6="NO",25,IF(O6="SI",0,""))</f>
        <v>25</v>
      </c>
      <c r="Q6" s="191" t="s">
        <v>78</v>
      </c>
      <c r="R6" s="192">
        <f t="shared" ref="R6:R14" si="3">IF(Q6="NO",25,IF(Q6="SI",0,""))</f>
        <v>0</v>
      </c>
      <c r="S6" s="192">
        <f t="shared" ref="S6:S14" si="4">IF(AND(L6="",N6="",P6="",R6=""),"",SUM(L6,N6,P6,R6))</f>
        <v>50</v>
      </c>
      <c r="T6" s="193" t="str">
        <f t="shared" ref="T6:T14" si="5">IF(S6=0,"Adecuado",IF(S6&lt;100,"Parcialmente adecuado",IF(S6=100,"Inadecuado","")))</f>
        <v>Parcialmente adecuado</v>
      </c>
      <c r="U6" s="191" t="s">
        <v>78</v>
      </c>
      <c r="V6" s="192">
        <f t="shared" ref="V6:V14" si="6">IF(U6="NO",50,IF(U6="SI",0,""))</f>
        <v>0</v>
      </c>
      <c r="W6" s="191" t="s">
        <v>649</v>
      </c>
      <c r="X6" s="194">
        <f t="shared" ref="X6:X14" si="7">IF(W6="NO",50,IF(W6="SI",0,""))</f>
        <v>50</v>
      </c>
      <c r="Y6" s="194">
        <f t="shared" ref="Y6:Y14" si="8">IF(AND(V6="",X6=""),"",SUM(V6,X6))</f>
        <v>50</v>
      </c>
      <c r="Z6" s="194" t="str">
        <f t="shared" ref="Z6:Z14" si="9">IF(Y6=0,"EFECTIVO",IF(Y6&lt;100,"CON DEFICIENCIAS",IF(Y6=100,"INEFECTIVO","")))</f>
        <v>CON DEFICIENCIAS</v>
      </c>
      <c r="AA6" s="195" t="s">
        <v>650</v>
      </c>
      <c r="AB6" s="531" t="s">
        <v>651</v>
      </c>
      <c r="AC6" s="180" t="s">
        <v>652</v>
      </c>
      <c r="AD6" s="180" t="s">
        <v>653</v>
      </c>
      <c r="AE6" s="180" t="s">
        <v>654</v>
      </c>
      <c r="AF6" s="180" t="s">
        <v>655</v>
      </c>
      <c r="AG6" s="180" t="s">
        <v>656</v>
      </c>
      <c r="AH6" s="180" t="s">
        <v>657</v>
      </c>
      <c r="AI6" s="180" t="s">
        <v>658</v>
      </c>
      <c r="AJ6" s="499" t="s">
        <v>659</v>
      </c>
      <c r="AK6" s="196" t="s">
        <v>660</v>
      </c>
      <c r="AL6" s="169" t="s">
        <v>661</v>
      </c>
      <c r="AM6" s="466" t="s">
        <v>662</v>
      </c>
      <c r="AN6" s="466"/>
      <c r="AO6" s="466"/>
      <c r="AX6" s="170"/>
    </row>
    <row r="7" spans="1:50" ht="51" x14ac:dyDescent="0.2">
      <c r="A7" s="523"/>
      <c r="B7" s="529"/>
      <c r="C7" s="529"/>
      <c r="D7" s="532"/>
      <c r="E7" s="533"/>
      <c r="F7" s="528"/>
      <c r="G7" s="528"/>
      <c r="H7" s="529"/>
      <c r="I7" s="530"/>
      <c r="J7" s="197" t="s">
        <v>663</v>
      </c>
      <c r="K7" s="191" t="s">
        <v>79</v>
      </c>
      <c r="L7" s="191">
        <f t="shared" si="0"/>
        <v>25</v>
      </c>
      <c r="M7" s="191" t="s">
        <v>78</v>
      </c>
      <c r="N7" s="191">
        <f t="shared" si="1"/>
        <v>0</v>
      </c>
      <c r="O7" s="191" t="s">
        <v>78</v>
      </c>
      <c r="P7" s="191">
        <f t="shared" si="2"/>
        <v>0</v>
      </c>
      <c r="Q7" s="191" t="s">
        <v>78</v>
      </c>
      <c r="R7" s="192">
        <f t="shared" si="3"/>
        <v>0</v>
      </c>
      <c r="S7" s="192">
        <f t="shared" si="4"/>
        <v>25</v>
      </c>
      <c r="T7" s="193" t="str">
        <f t="shared" si="5"/>
        <v>Parcialmente adecuado</v>
      </c>
      <c r="U7" s="191" t="s">
        <v>78</v>
      </c>
      <c r="V7" s="192">
        <f t="shared" si="6"/>
        <v>0</v>
      </c>
      <c r="W7" s="191" t="s">
        <v>79</v>
      </c>
      <c r="X7" s="194">
        <f t="shared" si="7"/>
        <v>50</v>
      </c>
      <c r="Y7" s="194">
        <f t="shared" si="8"/>
        <v>50</v>
      </c>
      <c r="Z7" s="194" t="str">
        <f t="shared" si="9"/>
        <v>CON DEFICIENCIAS</v>
      </c>
      <c r="AA7" s="195" t="s">
        <v>664</v>
      </c>
      <c r="AB7" s="531"/>
      <c r="AC7" s="180" t="s">
        <v>652</v>
      </c>
      <c r="AD7" s="180" t="s">
        <v>653</v>
      </c>
      <c r="AE7" s="180" t="s">
        <v>654</v>
      </c>
      <c r="AF7" s="180" t="s">
        <v>655</v>
      </c>
      <c r="AG7" s="180" t="s">
        <v>656</v>
      </c>
      <c r="AH7" s="180" t="s">
        <v>657</v>
      </c>
      <c r="AI7" s="180" t="s">
        <v>658</v>
      </c>
      <c r="AJ7" s="499"/>
      <c r="AK7" s="196" t="s">
        <v>665</v>
      </c>
      <c r="AL7" s="169" t="s">
        <v>666</v>
      </c>
      <c r="AM7" s="466"/>
      <c r="AN7" s="466"/>
      <c r="AO7" s="466"/>
      <c r="AX7" s="170"/>
    </row>
    <row r="8" spans="1:50" ht="38.25" x14ac:dyDescent="0.2">
      <c r="A8" s="523"/>
      <c r="B8" s="529"/>
      <c r="C8" s="529"/>
      <c r="D8" s="532"/>
      <c r="E8" s="533"/>
      <c r="F8" s="528"/>
      <c r="G8" s="528"/>
      <c r="H8" s="529"/>
      <c r="I8" s="530"/>
      <c r="J8" s="190" t="s">
        <v>667</v>
      </c>
      <c r="K8" s="191" t="s">
        <v>79</v>
      </c>
      <c r="L8" s="191">
        <f t="shared" si="0"/>
        <v>25</v>
      </c>
      <c r="M8" s="191" t="s">
        <v>78</v>
      </c>
      <c r="N8" s="191">
        <f t="shared" si="1"/>
        <v>0</v>
      </c>
      <c r="O8" s="191" t="s">
        <v>78</v>
      </c>
      <c r="P8" s="191">
        <f t="shared" si="2"/>
        <v>0</v>
      </c>
      <c r="Q8" s="191" t="s">
        <v>78</v>
      </c>
      <c r="R8" s="192">
        <f t="shared" si="3"/>
        <v>0</v>
      </c>
      <c r="S8" s="192">
        <f t="shared" si="4"/>
        <v>25</v>
      </c>
      <c r="T8" s="193" t="str">
        <f t="shared" si="5"/>
        <v>Parcialmente adecuado</v>
      </c>
      <c r="U8" s="191" t="s">
        <v>78</v>
      </c>
      <c r="V8" s="192">
        <f t="shared" si="6"/>
        <v>0</v>
      </c>
      <c r="W8" s="191" t="s">
        <v>79</v>
      </c>
      <c r="X8" s="194">
        <f t="shared" si="7"/>
        <v>50</v>
      </c>
      <c r="Y8" s="194">
        <f t="shared" si="8"/>
        <v>50</v>
      </c>
      <c r="Z8" s="194" t="str">
        <f t="shared" si="9"/>
        <v>CON DEFICIENCIAS</v>
      </c>
      <c r="AA8" s="195" t="s">
        <v>668</v>
      </c>
      <c r="AB8" s="531"/>
      <c r="AC8" s="180" t="s">
        <v>652</v>
      </c>
      <c r="AD8" s="180" t="s">
        <v>653</v>
      </c>
      <c r="AE8" s="180" t="s">
        <v>654</v>
      </c>
      <c r="AF8" s="180" t="s">
        <v>655</v>
      </c>
      <c r="AG8" s="180" t="s">
        <v>656</v>
      </c>
      <c r="AH8" s="180" t="s">
        <v>657</v>
      </c>
      <c r="AI8" s="180" t="s">
        <v>658</v>
      </c>
      <c r="AJ8" s="499"/>
      <c r="AK8" s="196" t="s">
        <v>669</v>
      </c>
      <c r="AL8" s="198" t="s">
        <v>670</v>
      </c>
      <c r="AM8" s="466"/>
      <c r="AN8" s="466"/>
      <c r="AO8" s="466"/>
      <c r="AX8" s="170"/>
    </row>
    <row r="9" spans="1:50" ht="38.25" x14ac:dyDescent="0.2">
      <c r="A9" s="523"/>
      <c r="B9" s="529"/>
      <c r="C9" s="529"/>
      <c r="D9" s="532"/>
      <c r="E9" s="533"/>
      <c r="F9" s="528"/>
      <c r="G9" s="528"/>
      <c r="H9" s="529"/>
      <c r="I9" s="530"/>
      <c r="J9" s="190" t="s">
        <v>671</v>
      </c>
      <c r="K9" s="191" t="s">
        <v>78</v>
      </c>
      <c r="L9" s="191">
        <f t="shared" si="0"/>
        <v>0</v>
      </c>
      <c r="M9" s="191" t="s">
        <v>78</v>
      </c>
      <c r="N9" s="191">
        <f t="shared" si="1"/>
        <v>0</v>
      </c>
      <c r="O9" s="191" t="s">
        <v>78</v>
      </c>
      <c r="P9" s="191">
        <f t="shared" si="2"/>
        <v>0</v>
      </c>
      <c r="Q9" s="191" t="s">
        <v>78</v>
      </c>
      <c r="R9" s="192">
        <f t="shared" si="3"/>
        <v>0</v>
      </c>
      <c r="S9" s="192">
        <f t="shared" si="4"/>
        <v>0</v>
      </c>
      <c r="T9" s="193" t="str">
        <f t="shared" si="5"/>
        <v>Adecuado</v>
      </c>
      <c r="U9" s="191" t="s">
        <v>78</v>
      </c>
      <c r="V9" s="192">
        <f t="shared" si="6"/>
        <v>0</v>
      </c>
      <c r="W9" s="191" t="s">
        <v>78</v>
      </c>
      <c r="X9" s="194">
        <f t="shared" si="7"/>
        <v>0</v>
      </c>
      <c r="Y9" s="194">
        <f t="shared" si="8"/>
        <v>0</v>
      </c>
      <c r="Z9" s="194" t="str">
        <f t="shared" si="9"/>
        <v>EFECTIVO</v>
      </c>
      <c r="AA9" s="195" t="s">
        <v>672</v>
      </c>
      <c r="AB9" s="531"/>
      <c r="AC9" s="180" t="s">
        <v>652</v>
      </c>
      <c r="AD9" s="180" t="s">
        <v>653</v>
      </c>
      <c r="AE9" s="180" t="s">
        <v>654</v>
      </c>
      <c r="AF9" s="180" t="s">
        <v>655</v>
      </c>
      <c r="AG9" s="180" t="s">
        <v>656</v>
      </c>
      <c r="AH9" s="180" t="s">
        <v>657</v>
      </c>
      <c r="AI9" s="180" t="s">
        <v>658</v>
      </c>
      <c r="AJ9" s="499"/>
      <c r="AK9" s="196" t="s">
        <v>673</v>
      </c>
      <c r="AL9" s="198" t="s">
        <v>670</v>
      </c>
      <c r="AM9" s="466"/>
      <c r="AN9" s="466"/>
      <c r="AO9" s="466"/>
      <c r="AX9" s="170"/>
    </row>
    <row r="10" spans="1:50" ht="51" x14ac:dyDescent="0.2">
      <c r="A10" s="523"/>
      <c r="B10" s="529"/>
      <c r="C10" s="529"/>
      <c r="D10" s="532"/>
      <c r="E10" s="533"/>
      <c r="F10" s="528"/>
      <c r="G10" s="528"/>
      <c r="H10" s="529"/>
      <c r="I10" s="530"/>
      <c r="J10" s="190" t="s">
        <v>674</v>
      </c>
      <c r="K10" s="191" t="s">
        <v>78</v>
      </c>
      <c r="L10" s="191">
        <f t="shared" si="0"/>
        <v>0</v>
      </c>
      <c r="M10" s="191" t="s">
        <v>78</v>
      </c>
      <c r="N10" s="191">
        <f t="shared" si="1"/>
        <v>0</v>
      </c>
      <c r="O10" s="191" t="s">
        <v>78</v>
      </c>
      <c r="P10" s="191">
        <f t="shared" si="2"/>
        <v>0</v>
      </c>
      <c r="Q10" s="191" t="s">
        <v>78</v>
      </c>
      <c r="R10" s="192">
        <f t="shared" si="3"/>
        <v>0</v>
      </c>
      <c r="S10" s="192">
        <f t="shared" si="4"/>
        <v>0</v>
      </c>
      <c r="T10" s="193" t="str">
        <f t="shared" si="5"/>
        <v>Adecuado</v>
      </c>
      <c r="U10" s="191" t="s">
        <v>78</v>
      </c>
      <c r="V10" s="192">
        <f t="shared" si="6"/>
        <v>0</v>
      </c>
      <c r="W10" s="191" t="s">
        <v>78</v>
      </c>
      <c r="X10" s="194">
        <f t="shared" si="7"/>
        <v>0</v>
      </c>
      <c r="Y10" s="194">
        <f t="shared" si="8"/>
        <v>0</v>
      </c>
      <c r="Z10" s="194" t="str">
        <f t="shared" si="9"/>
        <v>EFECTIVO</v>
      </c>
      <c r="AA10" s="195" t="s">
        <v>675</v>
      </c>
      <c r="AB10" s="531"/>
      <c r="AC10" s="180" t="s">
        <v>652</v>
      </c>
      <c r="AD10" s="180" t="s">
        <v>653</v>
      </c>
      <c r="AE10" s="180" t="s">
        <v>654</v>
      </c>
      <c r="AF10" s="180" t="s">
        <v>655</v>
      </c>
      <c r="AG10" s="180" t="s">
        <v>656</v>
      </c>
      <c r="AH10" s="180" t="s">
        <v>657</v>
      </c>
      <c r="AI10" s="180" t="s">
        <v>658</v>
      </c>
      <c r="AJ10" s="499"/>
      <c r="AM10" s="466"/>
      <c r="AN10" s="466"/>
      <c r="AO10" s="466"/>
      <c r="AX10" s="170"/>
    </row>
    <row r="11" spans="1:50" ht="38.25" x14ac:dyDescent="0.2">
      <c r="A11" s="523"/>
      <c r="B11" s="529"/>
      <c r="C11" s="529"/>
      <c r="D11" s="532"/>
      <c r="E11" s="533"/>
      <c r="F11" s="528"/>
      <c r="G11" s="528"/>
      <c r="H11" s="529"/>
      <c r="I11" s="530"/>
      <c r="J11" s="190" t="s">
        <v>676</v>
      </c>
      <c r="K11" s="191" t="s">
        <v>78</v>
      </c>
      <c r="L11" s="191">
        <f t="shared" si="0"/>
        <v>0</v>
      </c>
      <c r="M11" s="191" t="s">
        <v>78</v>
      </c>
      <c r="N11" s="191">
        <f t="shared" si="1"/>
        <v>0</v>
      </c>
      <c r="O11" s="191" t="s">
        <v>78</v>
      </c>
      <c r="P11" s="191">
        <f t="shared" si="2"/>
        <v>0</v>
      </c>
      <c r="Q11" s="191" t="s">
        <v>78</v>
      </c>
      <c r="R11" s="192">
        <f t="shared" si="3"/>
        <v>0</v>
      </c>
      <c r="S11" s="192">
        <f t="shared" si="4"/>
        <v>0</v>
      </c>
      <c r="T11" s="193" t="str">
        <f t="shared" si="5"/>
        <v>Adecuado</v>
      </c>
      <c r="U11" s="191" t="s">
        <v>78</v>
      </c>
      <c r="V11" s="192">
        <f t="shared" si="6"/>
        <v>0</v>
      </c>
      <c r="W11" s="191" t="s">
        <v>78</v>
      </c>
      <c r="X11" s="194">
        <f t="shared" si="7"/>
        <v>0</v>
      </c>
      <c r="Y11" s="194">
        <f t="shared" si="8"/>
        <v>0</v>
      </c>
      <c r="Z11" s="194" t="str">
        <f t="shared" si="9"/>
        <v>EFECTIVO</v>
      </c>
      <c r="AA11" s="195" t="s">
        <v>677</v>
      </c>
      <c r="AB11" s="531"/>
      <c r="AC11" s="180" t="s">
        <v>652</v>
      </c>
      <c r="AD11" s="180" t="s">
        <v>653</v>
      </c>
      <c r="AE11" s="180" t="s">
        <v>654</v>
      </c>
      <c r="AF11" s="180" t="s">
        <v>655</v>
      </c>
      <c r="AG11" s="180" t="s">
        <v>656</v>
      </c>
      <c r="AH11" s="180" t="s">
        <v>657</v>
      </c>
      <c r="AI11" s="180" t="s">
        <v>658</v>
      </c>
      <c r="AJ11" s="499"/>
      <c r="AK11" s="196"/>
      <c r="AM11" s="466"/>
      <c r="AN11" s="466"/>
      <c r="AO11" s="466"/>
      <c r="AX11" s="170"/>
    </row>
    <row r="12" spans="1:50" ht="77.25" customHeight="1" x14ac:dyDescent="0.2">
      <c r="A12" s="523" t="s">
        <v>678</v>
      </c>
      <c r="B12" s="529" t="s">
        <v>644</v>
      </c>
      <c r="C12" s="529" t="s">
        <v>644</v>
      </c>
      <c r="D12" s="532" t="s">
        <v>679</v>
      </c>
      <c r="E12" s="533" t="s">
        <v>680</v>
      </c>
      <c r="F12" s="528" t="s">
        <v>75</v>
      </c>
      <c r="G12" s="528" t="s">
        <v>112</v>
      </c>
      <c r="H12" s="529">
        <v>16</v>
      </c>
      <c r="I12" s="530" t="s">
        <v>647</v>
      </c>
      <c r="J12" s="190" t="s">
        <v>681</v>
      </c>
      <c r="K12" s="191" t="s">
        <v>78</v>
      </c>
      <c r="L12" s="191">
        <f t="shared" si="0"/>
        <v>0</v>
      </c>
      <c r="M12" s="191" t="s">
        <v>78</v>
      </c>
      <c r="N12" s="191">
        <f t="shared" si="1"/>
        <v>0</v>
      </c>
      <c r="O12" s="191" t="s">
        <v>78</v>
      </c>
      <c r="P12" s="191">
        <f t="shared" si="2"/>
        <v>0</v>
      </c>
      <c r="Q12" s="191" t="s">
        <v>78</v>
      </c>
      <c r="R12" s="192">
        <f t="shared" si="3"/>
        <v>0</v>
      </c>
      <c r="S12" s="192">
        <f t="shared" si="4"/>
        <v>0</v>
      </c>
      <c r="T12" s="193" t="str">
        <f t="shared" si="5"/>
        <v>Adecuado</v>
      </c>
      <c r="U12" s="191" t="s">
        <v>78</v>
      </c>
      <c r="V12" s="192">
        <f t="shared" si="6"/>
        <v>0</v>
      </c>
      <c r="W12" s="191" t="s">
        <v>79</v>
      </c>
      <c r="X12" s="194">
        <f t="shared" si="7"/>
        <v>50</v>
      </c>
      <c r="Y12" s="194">
        <f t="shared" si="8"/>
        <v>50</v>
      </c>
      <c r="Z12" s="194" t="str">
        <f t="shared" si="9"/>
        <v>CON DEFICIENCIAS</v>
      </c>
      <c r="AA12" s="195" t="s">
        <v>672</v>
      </c>
      <c r="AB12" s="531" t="s">
        <v>651</v>
      </c>
      <c r="AC12" s="180" t="s">
        <v>652</v>
      </c>
      <c r="AD12" s="180" t="s">
        <v>653</v>
      </c>
      <c r="AE12" s="180" t="s">
        <v>654</v>
      </c>
      <c r="AF12" s="180" t="s">
        <v>655</v>
      </c>
      <c r="AG12" s="180" t="s">
        <v>656</v>
      </c>
      <c r="AH12" s="180" t="s">
        <v>657</v>
      </c>
      <c r="AI12" s="180" t="s">
        <v>658</v>
      </c>
      <c r="AJ12" s="499" t="s">
        <v>659</v>
      </c>
      <c r="AK12" s="196" t="s">
        <v>682</v>
      </c>
      <c r="AL12" s="169">
        <v>2.2999999999999998</v>
      </c>
      <c r="AM12" s="466" t="s">
        <v>683</v>
      </c>
      <c r="AN12" s="466"/>
      <c r="AO12" s="466"/>
      <c r="AX12" s="170"/>
    </row>
    <row r="13" spans="1:50" ht="77.25" customHeight="1" x14ac:dyDescent="0.2">
      <c r="A13" s="523"/>
      <c r="B13" s="529"/>
      <c r="C13" s="529"/>
      <c r="D13" s="532"/>
      <c r="E13" s="533"/>
      <c r="F13" s="528"/>
      <c r="G13" s="528"/>
      <c r="H13" s="529"/>
      <c r="I13" s="530"/>
      <c r="J13" s="190" t="s">
        <v>684</v>
      </c>
      <c r="K13" s="191" t="s">
        <v>78</v>
      </c>
      <c r="L13" s="191">
        <f t="shared" si="0"/>
        <v>0</v>
      </c>
      <c r="M13" s="191" t="s">
        <v>78</v>
      </c>
      <c r="N13" s="191">
        <f t="shared" si="1"/>
        <v>0</v>
      </c>
      <c r="O13" s="191" t="s">
        <v>79</v>
      </c>
      <c r="P13" s="191">
        <f t="shared" si="2"/>
        <v>25</v>
      </c>
      <c r="Q13" s="191" t="s">
        <v>79</v>
      </c>
      <c r="R13" s="192">
        <f t="shared" si="3"/>
        <v>25</v>
      </c>
      <c r="S13" s="192">
        <f t="shared" si="4"/>
        <v>50</v>
      </c>
      <c r="T13" s="193" t="str">
        <f t="shared" si="5"/>
        <v>Parcialmente adecuado</v>
      </c>
      <c r="U13" s="191" t="s">
        <v>78</v>
      </c>
      <c r="V13" s="192">
        <f t="shared" si="6"/>
        <v>0</v>
      </c>
      <c r="W13" s="191" t="s">
        <v>79</v>
      </c>
      <c r="X13" s="194">
        <f t="shared" si="7"/>
        <v>50</v>
      </c>
      <c r="Y13" s="194">
        <f t="shared" si="8"/>
        <v>50</v>
      </c>
      <c r="Z13" s="194" t="str">
        <f t="shared" si="9"/>
        <v>CON DEFICIENCIAS</v>
      </c>
      <c r="AA13" s="195" t="s">
        <v>685</v>
      </c>
      <c r="AB13" s="531"/>
      <c r="AC13" s="180" t="s">
        <v>652</v>
      </c>
      <c r="AD13" s="180" t="s">
        <v>653</v>
      </c>
      <c r="AE13" s="180" t="s">
        <v>654</v>
      </c>
      <c r="AF13" s="180" t="s">
        <v>655</v>
      </c>
      <c r="AG13" s="180" t="s">
        <v>656</v>
      </c>
      <c r="AH13" s="180" t="s">
        <v>657</v>
      </c>
      <c r="AI13" s="180" t="s">
        <v>658</v>
      </c>
      <c r="AJ13" s="499"/>
      <c r="AK13" s="196" t="s">
        <v>686</v>
      </c>
      <c r="AL13" s="169" t="s">
        <v>687</v>
      </c>
      <c r="AM13" s="466"/>
      <c r="AN13" s="466"/>
      <c r="AO13" s="466"/>
      <c r="AX13" s="170"/>
    </row>
    <row r="14" spans="1:50" ht="77.25" customHeight="1" thickBot="1" x14ac:dyDescent="0.25">
      <c r="A14" s="523"/>
      <c r="B14" s="529"/>
      <c r="C14" s="529"/>
      <c r="D14" s="532"/>
      <c r="E14" s="533"/>
      <c r="F14" s="528"/>
      <c r="G14" s="528"/>
      <c r="H14" s="529"/>
      <c r="I14" s="530"/>
      <c r="J14" s="190" t="s">
        <v>688</v>
      </c>
      <c r="K14" s="191" t="s">
        <v>78</v>
      </c>
      <c r="L14" s="191">
        <f t="shared" si="0"/>
        <v>0</v>
      </c>
      <c r="M14" s="191" t="s">
        <v>78</v>
      </c>
      <c r="N14" s="191">
        <f t="shared" si="1"/>
        <v>0</v>
      </c>
      <c r="O14" s="191" t="s">
        <v>79</v>
      </c>
      <c r="P14" s="191">
        <f t="shared" si="2"/>
        <v>25</v>
      </c>
      <c r="Q14" s="191" t="s">
        <v>79</v>
      </c>
      <c r="R14" s="192">
        <f t="shared" si="3"/>
        <v>25</v>
      </c>
      <c r="S14" s="192">
        <f t="shared" si="4"/>
        <v>50</v>
      </c>
      <c r="T14" s="193" t="str">
        <f t="shared" si="5"/>
        <v>Parcialmente adecuado</v>
      </c>
      <c r="U14" s="191" t="s">
        <v>78</v>
      </c>
      <c r="V14" s="192">
        <f t="shared" si="6"/>
        <v>0</v>
      </c>
      <c r="W14" s="191" t="s">
        <v>79</v>
      </c>
      <c r="X14" s="194">
        <f t="shared" si="7"/>
        <v>50</v>
      </c>
      <c r="Y14" s="194">
        <f t="shared" si="8"/>
        <v>50</v>
      </c>
      <c r="Z14" s="194" t="str">
        <f t="shared" si="9"/>
        <v>CON DEFICIENCIAS</v>
      </c>
      <c r="AA14" s="195" t="s">
        <v>689</v>
      </c>
      <c r="AB14" s="531"/>
      <c r="AC14" s="180" t="s">
        <v>652</v>
      </c>
      <c r="AD14" s="180" t="s">
        <v>653</v>
      </c>
      <c r="AE14" s="180" t="s">
        <v>654</v>
      </c>
      <c r="AF14" s="180" t="s">
        <v>655</v>
      </c>
      <c r="AG14" s="180" t="s">
        <v>656</v>
      </c>
      <c r="AH14" s="180" t="s">
        <v>657</v>
      </c>
      <c r="AI14" s="180" t="s">
        <v>658</v>
      </c>
      <c r="AJ14" s="499"/>
      <c r="AK14" s="196"/>
      <c r="AM14" s="466"/>
      <c r="AN14" s="466"/>
      <c r="AO14" s="466"/>
      <c r="AX14" s="170"/>
    </row>
    <row r="15" spans="1:50" ht="40.5" customHeight="1" thickBot="1" x14ac:dyDescent="0.25">
      <c r="A15" s="467"/>
      <c r="B15" s="468"/>
      <c r="C15" s="468"/>
      <c r="D15" s="468"/>
      <c r="E15" s="468"/>
      <c r="F15" s="468"/>
      <c r="G15" s="468"/>
      <c r="H15" s="468"/>
      <c r="I15" s="468"/>
      <c r="J15" s="468"/>
      <c r="K15" s="468"/>
      <c r="L15" s="468"/>
      <c r="M15" s="468"/>
      <c r="N15" s="468"/>
      <c r="O15" s="468"/>
      <c r="P15" s="199"/>
      <c r="Q15" s="469" t="s">
        <v>690</v>
      </c>
      <c r="R15" s="470"/>
      <c r="S15" s="470"/>
      <c r="T15" s="470"/>
      <c r="U15" s="470"/>
      <c r="V15" s="470"/>
      <c r="W15" s="470"/>
      <c r="X15" s="200"/>
      <c r="Y15" s="201"/>
      <c r="Z15" s="473"/>
      <c r="AA15" s="202"/>
      <c r="AB15" s="203"/>
    </row>
    <row r="16" spans="1:50" ht="27" customHeight="1" thickBot="1" x14ac:dyDescent="0.25">
      <c r="A16" s="475"/>
      <c r="B16" s="476"/>
      <c r="C16" s="476"/>
      <c r="D16" s="476"/>
      <c r="E16" s="476"/>
      <c r="F16" s="476"/>
      <c r="G16" s="476"/>
      <c r="H16" s="476"/>
      <c r="I16" s="476"/>
      <c r="J16" s="476"/>
      <c r="K16" s="476"/>
      <c r="L16" s="476"/>
      <c r="M16" s="476"/>
      <c r="N16" s="476"/>
      <c r="O16" s="477"/>
      <c r="P16" s="204"/>
      <c r="Q16" s="471"/>
      <c r="R16" s="472"/>
      <c r="S16" s="472"/>
      <c r="T16" s="472"/>
      <c r="U16" s="472"/>
      <c r="V16" s="472"/>
      <c r="W16" s="472"/>
      <c r="X16" s="205"/>
      <c r="Y16" s="206"/>
      <c r="Z16" s="474"/>
      <c r="AA16" s="207"/>
      <c r="AB16" s="208"/>
    </row>
    <row r="17" spans="1:28" ht="23.25" customHeight="1" x14ac:dyDescent="0.2">
      <c r="A17" s="478"/>
      <c r="B17" s="479"/>
      <c r="C17" s="479"/>
      <c r="D17" s="479"/>
      <c r="E17" s="479"/>
      <c r="F17" s="479"/>
      <c r="G17" s="479"/>
      <c r="H17" s="479"/>
      <c r="I17" s="479"/>
      <c r="J17" s="479"/>
      <c r="K17" s="479"/>
      <c r="L17" s="479"/>
      <c r="M17" s="479"/>
      <c r="N17" s="479"/>
      <c r="O17" s="480"/>
      <c r="P17" s="204"/>
      <c r="Q17" s="484" t="s">
        <v>691</v>
      </c>
      <c r="R17" s="485"/>
      <c r="S17" s="485"/>
      <c r="T17" s="486"/>
      <c r="U17" s="484" t="s">
        <v>692</v>
      </c>
      <c r="V17" s="485"/>
      <c r="W17" s="485"/>
      <c r="X17" s="484" t="e">
        <f>+COUNTIF(#REF!,U17)</f>
        <v>#REF!</v>
      </c>
      <c r="Y17" s="486"/>
      <c r="Z17" s="454"/>
      <c r="AA17" s="207"/>
      <c r="AB17" s="208"/>
    </row>
    <row r="18" spans="1:28" ht="21" customHeight="1" x14ac:dyDescent="0.2">
      <c r="A18" s="478"/>
      <c r="B18" s="479"/>
      <c r="C18" s="479"/>
      <c r="D18" s="479"/>
      <c r="E18" s="479"/>
      <c r="F18" s="479"/>
      <c r="G18" s="479"/>
      <c r="H18" s="479"/>
      <c r="I18" s="479"/>
      <c r="J18" s="479"/>
      <c r="K18" s="479"/>
      <c r="L18" s="479"/>
      <c r="M18" s="479"/>
      <c r="N18" s="479"/>
      <c r="O18" s="480"/>
      <c r="P18" s="204"/>
      <c r="Q18" s="457" t="s">
        <v>693</v>
      </c>
      <c r="R18" s="458"/>
      <c r="S18" s="458"/>
      <c r="T18" s="459"/>
      <c r="U18" s="457" t="s">
        <v>694</v>
      </c>
      <c r="V18" s="458"/>
      <c r="W18" s="458"/>
      <c r="X18" s="457" t="e">
        <f>+COUNTIF(#REF!,U18)</f>
        <v>#REF!</v>
      </c>
      <c r="Y18" s="458"/>
      <c r="Z18" s="455"/>
      <c r="AA18" s="207"/>
      <c r="AB18" s="208"/>
    </row>
    <row r="19" spans="1:28" ht="24" customHeight="1" thickBot="1" x14ac:dyDescent="0.25">
      <c r="A19" s="481"/>
      <c r="B19" s="482"/>
      <c r="C19" s="482"/>
      <c r="D19" s="482"/>
      <c r="E19" s="482"/>
      <c r="F19" s="482"/>
      <c r="G19" s="482"/>
      <c r="H19" s="482"/>
      <c r="I19" s="482"/>
      <c r="J19" s="482"/>
      <c r="K19" s="482"/>
      <c r="L19" s="482"/>
      <c r="M19" s="482"/>
      <c r="N19" s="482"/>
      <c r="O19" s="483"/>
      <c r="P19" s="204"/>
      <c r="Q19" s="460" t="s">
        <v>695</v>
      </c>
      <c r="R19" s="461"/>
      <c r="S19" s="461"/>
      <c r="T19" s="462"/>
      <c r="U19" s="463" t="s">
        <v>696</v>
      </c>
      <c r="V19" s="464"/>
      <c r="W19" s="464"/>
      <c r="X19" s="463" t="e">
        <f>+COUNTIF(#REF!,U19)</f>
        <v>#REF!</v>
      </c>
      <c r="Y19" s="464"/>
      <c r="Z19" s="456"/>
      <c r="AA19" s="207"/>
      <c r="AB19" s="208"/>
    </row>
    <row r="20" spans="1:28" ht="27" customHeight="1" thickBot="1" x14ac:dyDescent="0.25">
      <c r="A20" s="434" t="s">
        <v>697</v>
      </c>
      <c r="B20" s="435"/>
      <c r="C20" s="435"/>
      <c r="D20" s="435"/>
      <c r="E20" s="435"/>
      <c r="F20" s="435"/>
      <c r="G20" s="435"/>
      <c r="H20" s="435"/>
      <c r="I20" s="435"/>
      <c r="J20" s="435"/>
      <c r="K20" s="435"/>
      <c r="L20" s="435"/>
      <c r="M20" s="435"/>
      <c r="N20" s="435"/>
      <c r="O20" s="436"/>
      <c r="P20" s="209"/>
      <c r="Q20" s="437"/>
      <c r="R20" s="438"/>
      <c r="S20" s="438"/>
      <c r="T20" s="438"/>
      <c r="U20" s="438"/>
      <c r="V20" s="438"/>
      <c r="W20" s="438"/>
      <c r="X20" s="438"/>
      <c r="Y20" s="438"/>
      <c r="Z20" s="438"/>
      <c r="AA20" s="210"/>
    </row>
    <row r="21" spans="1:28" ht="24.75" customHeight="1" x14ac:dyDescent="0.2">
      <c r="A21" s="443"/>
      <c r="B21" s="444"/>
      <c r="C21" s="444"/>
      <c r="D21" s="444"/>
      <c r="E21" s="444"/>
      <c r="F21" s="444"/>
      <c r="G21" s="444"/>
      <c r="H21" s="444"/>
      <c r="I21" s="444"/>
      <c r="J21" s="444"/>
      <c r="K21" s="444"/>
      <c r="L21" s="444"/>
      <c r="M21" s="444"/>
      <c r="N21" s="444"/>
      <c r="O21" s="445"/>
      <c r="P21" s="211"/>
      <c r="Q21" s="439"/>
      <c r="R21" s="440"/>
      <c r="S21" s="440"/>
      <c r="T21" s="440"/>
      <c r="U21" s="440"/>
      <c r="V21" s="440"/>
      <c r="W21" s="440"/>
      <c r="X21" s="440"/>
      <c r="Y21" s="440"/>
      <c r="Z21" s="440"/>
      <c r="AA21" s="210"/>
    </row>
    <row r="22" spans="1:28" ht="22.5" customHeight="1" x14ac:dyDescent="0.2">
      <c r="A22" s="446"/>
      <c r="B22" s="447"/>
      <c r="C22" s="447"/>
      <c r="D22" s="447"/>
      <c r="E22" s="447"/>
      <c r="F22" s="447"/>
      <c r="G22" s="447"/>
      <c r="H22" s="447"/>
      <c r="I22" s="447"/>
      <c r="J22" s="447"/>
      <c r="K22" s="447"/>
      <c r="L22" s="447"/>
      <c r="M22" s="447"/>
      <c r="N22" s="447"/>
      <c r="O22" s="448"/>
      <c r="P22" s="212"/>
      <c r="Q22" s="439"/>
      <c r="R22" s="440"/>
      <c r="S22" s="440"/>
      <c r="T22" s="440"/>
      <c r="U22" s="440"/>
      <c r="V22" s="440"/>
      <c r="W22" s="440"/>
      <c r="X22" s="440"/>
      <c r="Y22" s="440"/>
      <c r="Z22" s="440"/>
      <c r="AA22" s="210"/>
    </row>
    <row r="23" spans="1:28" ht="27.75" customHeight="1" thickBot="1" x14ac:dyDescent="0.25">
      <c r="A23" s="449"/>
      <c r="B23" s="450"/>
      <c r="C23" s="450"/>
      <c r="D23" s="450"/>
      <c r="E23" s="450"/>
      <c r="F23" s="450"/>
      <c r="G23" s="450"/>
      <c r="H23" s="450"/>
      <c r="I23" s="450"/>
      <c r="J23" s="450"/>
      <c r="K23" s="450"/>
      <c r="L23" s="450"/>
      <c r="M23" s="450"/>
      <c r="N23" s="450"/>
      <c r="O23" s="451"/>
      <c r="P23" s="213"/>
      <c r="Q23" s="441"/>
      <c r="R23" s="442"/>
      <c r="S23" s="442"/>
      <c r="T23" s="442"/>
      <c r="U23" s="442"/>
      <c r="V23" s="442"/>
      <c r="W23" s="442"/>
      <c r="X23" s="442"/>
      <c r="Y23" s="442"/>
      <c r="Z23" s="442"/>
      <c r="AA23" s="214"/>
    </row>
    <row r="24" spans="1:28" ht="15" customHeight="1" x14ac:dyDescent="0.2">
      <c r="A24" s="452"/>
      <c r="B24" s="453"/>
      <c r="C24" s="453"/>
      <c r="D24" s="453"/>
      <c r="E24" s="453"/>
      <c r="F24" s="453"/>
      <c r="G24" s="453"/>
      <c r="H24" s="453"/>
      <c r="I24" s="453"/>
      <c r="J24" s="453"/>
      <c r="K24" s="453"/>
      <c r="L24" s="453"/>
      <c r="M24" s="453"/>
      <c r="N24" s="453"/>
      <c r="O24" s="453"/>
      <c r="P24" s="453"/>
      <c r="Q24" s="453"/>
      <c r="R24" s="453"/>
      <c r="S24" s="453"/>
      <c r="T24" s="453"/>
      <c r="U24" s="453"/>
      <c r="V24" s="453"/>
      <c r="W24" s="453"/>
      <c r="X24" s="453"/>
      <c r="Y24" s="453"/>
      <c r="Z24" s="453"/>
    </row>
  </sheetData>
  <mergeCells count="56">
    <mergeCell ref="F6:F11"/>
    <mergeCell ref="A1:AA1"/>
    <mergeCell ref="A2:AA2"/>
    <mergeCell ref="A3:E3"/>
    <mergeCell ref="A4:A5"/>
    <mergeCell ref="B4:B5"/>
    <mergeCell ref="C4:C5"/>
    <mergeCell ref="D4:I4"/>
    <mergeCell ref="J4:J5"/>
    <mergeCell ref="K4:Q4"/>
    <mergeCell ref="T4:T5"/>
    <mergeCell ref="A6:A11"/>
    <mergeCell ref="B6:B11"/>
    <mergeCell ref="C6:C11"/>
    <mergeCell ref="D6:D11"/>
    <mergeCell ref="E6:E11"/>
    <mergeCell ref="AM6:AO11"/>
    <mergeCell ref="U4:Z4"/>
    <mergeCell ref="AA4:AA5"/>
    <mergeCell ref="AB4:AB5"/>
    <mergeCell ref="AM4:AO5"/>
    <mergeCell ref="G6:G11"/>
    <mergeCell ref="H6:H11"/>
    <mergeCell ref="I6:I11"/>
    <mergeCell ref="AB6:AB11"/>
    <mergeCell ref="AJ6:AJ11"/>
    <mergeCell ref="AM12:AO14"/>
    <mergeCell ref="A12:A14"/>
    <mergeCell ref="B12:B14"/>
    <mergeCell ref="C12:C14"/>
    <mergeCell ref="D12:D14"/>
    <mergeCell ref="E12:E14"/>
    <mergeCell ref="F12:F14"/>
    <mergeCell ref="G12:G14"/>
    <mergeCell ref="H12:H14"/>
    <mergeCell ref="I12:I14"/>
    <mergeCell ref="AB12:AB14"/>
    <mergeCell ref="AJ12:AJ14"/>
    <mergeCell ref="A15:O15"/>
    <mergeCell ref="Q15:W16"/>
    <mergeCell ref="Z15:Z16"/>
    <mergeCell ref="A16:O19"/>
    <mergeCell ref="Q17:T17"/>
    <mergeCell ref="U17:W17"/>
    <mergeCell ref="X17:Y17"/>
    <mergeCell ref="Z17:Z19"/>
    <mergeCell ref="Q18:T18"/>
    <mergeCell ref="U18:W18"/>
    <mergeCell ref="A24:Z24"/>
    <mergeCell ref="X18:Y18"/>
    <mergeCell ref="Q19:T19"/>
    <mergeCell ref="U19:W19"/>
    <mergeCell ref="X19:Y19"/>
    <mergeCell ref="A20:O20"/>
    <mergeCell ref="Q20:Z23"/>
    <mergeCell ref="A21:O23"/>
  </mergeCells>
  <conditionalFormatting sqref="Z17 Z15">
    <cfRule type="cellIs" dxfId="139" priority="101" stopIfTrue="1" operator="equal">
      <formula>"CON DEFICIENCIAS"</formula>
    </cfRule>
    <cfRule type="cellIs" dxfId="138" priority="102" operator="equal">
      <formula>"INEFICIENTE"</formula>
    </cfRule>
    <cfRule type="cellIs" dxfId="137" priority="103" operator="equal">
      <formula>"EFICIENTE"</formula>
    </cfRule>
  </conditionalFormatting>
  <conditionalFormatting sqref="A3">
    <cfRule type="iconSet" priority="99">
      <iconSet iconSet="3Arrows">
        <cfvo type="percent" val="0"/>
        <cfvo type="percent" val="33"/>
        <cfvo type="percent" val="67"/>
      </iconSet>
    </cfRule>
    <cfRule type="dataBar" priority="100">
      <dataBar>
        <cfvo type="min"/>
        <cfvo type="max"/>
        <color rgb="FF63C384"/>
      </dataBar>
    </cfRule>
  </conditionalFormatting>
  <conditionalFormatting sqref="A1 A3">
    <cfRule type="colorScale" priority="98">
      <colorScale>
        <cfvo type="min"/>
        <cfvo type="max"/>
        <color rgb="FF63BE7B"/>
        <color rgb="FFFCFCFF"/>
      </colorScale>
    </cfRule>
  </conditionalFormatting>
  <conditionalFormatting sqref="A2">
    <cfRule type="colorScale" priority="97">
      <colorScale>
        <cfvo type="min"/>
        <cfvo type="max"/>
        <color rgb="FF63BE7B"/>
        <color rgb="FFFCFCFF"/>
      </colorScale>
    </cfRule>
  </conditionalFormatting>
  <conditionalFormatting sqref="J12">
    <cfRule type="cellIs" dxfId="136" priority="94" operator="equal">
      <formula>"MEDIO"</formula>
    </cfRule>
    <cfRule type="cellIs" dxfId="135" priority="95" operator="equal">
      <formula>"ALTO"</formula>
    </cfRule>
    <cfRule type="cellIs" dxfId="134" priority="96" operator="equal">
      <formula>"CRÍTICO"</formula>
    </cfRule>
  </conditionalFormatting>
  <conditionalFormatting sqref="J12">
    <cfRule type="cellIs" dxfId="133" priority="93" operator="equal">
      <formula>"BAJO"</formula>
    </cfRule>
  </conditionalFormatting>
  <conditionalFormatting sqref="S12:T12">
    <cfRule type="cellIs" dxfId="132" priority="90" operator="equal">
      <formula>"INADECUADO"</formula>
    </cfRule>
    <cfRule type="cellIs" dxfId="131" priority="91" operator="equal">
      <formula>"PARCIALMENTE ADECUADO"</formula>
    </cfRule>
    <cfRule type="cellIs" dxfId="130" priority="92" operator="equal">
      <formula>"ADECUADO"</formula>
    </cfRule>
  </conditionalFormatting>
  <conditionalFormatting sqref="Y12:Z12">
    <cfRule type="cellIs" dxfId="129" priority="87" stopIfTrue="1" operator="equal">
      <formula>"INEFECTIVO"</formula>
    </cfRule>
    <cfRule type="cellIs" dxfId="128" priority="88" stopIfTrue="1" operator="equal">
      <formula>"CON DEFICIENCIAS"</formula>
    </cfRule>
    <cfRule type="cellIs" dxfId="127" priority="89" stopIfTrue="1" operator="equal">
      <formula>"EFECTIVO"</formula>
    </cfRule>
  </conditionalFormatting>
  <conditionalFormatting sqref="O12:R12 M12 U12:X12">
    <cfRule type="cellIs" dxfId="126" priority="85" stopIfTrue="1" operator="equal">
      <formula>"NO"</formula>
    </cfRule>
    <cfRule type="cellIs" dxfId="125" priority="86" stopIfTrue="1" operator="equal">
      <formula>"SI"</formula>
    </cfRule>
  </conditionalFormatting>
  <conditionalFormatting sqref="B12">
    <cfRule type="dataBar" priority="84">
      <dataBar>
        <cfvo type="min"/>
        <cfvo type="max"/>
        <color rgb="FF638EC6"/>
      </dataBar>
    </cfRule>
  </conditionalFormatting>
  <conditionalFormatting sqref="J13">
    <cfRule type="cellIs" dxfId="124" priority="81" operator="equal">
      <formula>"MEDIO"</formula>
    </cfRule>
    <cfRule type="cellIs" dxfId="123" priority="82" operator="equal">
      <formula>"ALTO"</formula>
    </cfRule>
    <cfRule type="cellIs" dxfId="122" priority="83" operator="equal">
      <formula>"CRÍTICO"</formula>
    </cfRule>
  </conditionalFormatting>
  <conditionalFormatting sqref="J13">
    <cfRule type="cellIs" dxfId="121" priority="80" operator="equal">
      <formula>"BAJO"</formula>
    </cfRule>
  </conditionalFormatting>
  <conditionalFormatting sqref="S13:T13">
    <cfRule type="cellIs" dxfId="120" priority="77" operator="equal">
      <formula>"INADECUADO"</formula>
    </cfRule>
    <cfRule type="cellIs" dxfId="119" priority="78" operator="equal">
      <formula>"PARCIALMENTE ADECUADO"</formula>
    </cfRule>
    <cfRule type="cellIs" dxfId="118" priority="79" operator="equal">
      <formula>"ADECUADO"</formula>
    </cfRule>
  </conditionalFormatting>
  <conditionalFormatting sqref="Y13:Z13">
    <cfRule type="cellIs" dxfId="117" priority="74" stopIfTrue="1" operator="equal">
      <formula>"INEFECTIVO"</formula>
    </cfRule>
    <cfRule type="cellIs" dxfId="116" priority="75" stopIfTrue="1" operator="equal">
      <formula>"CON DEFICIENCIAS"</formula>
    </cfRule>
    <cfRule type="cellIs" dxfId="115" priority="76" stopIfTrue="1" operator="equal">
      <formula>"EFECTIVO"</formula>
    </cfRule>
  </conditionalFormatting>
  <conditionalFormatting sqref="O13:R13 M13 U13:X13">
    <cfRule type="cellIs" dxfId="114" priority="72" stopIfTrue="1" operator="equal">
      <formula>"NO"</formula>
    </cfRule>
    <cfRule type="cellIs" dxfId="113" priority="73" stopIfTrue="1" operator="equal">
      <formula>"SI"</formula>
    </cfRule>
  </conditionalFormatting>
  <conditionalFormatting sqref="C12">
    <cfRule type="dataBar" priority="71">
      <dataBar>
        <cfvo type="min"/>
        <cfvo type="max"/>
        <color rgb="FF638EC6"/>
      </dataBar>
    </cfRule>
  </conditionalFormatting>
  <conditionalFormatting sqref="K12:K13">
    <cfRule type="cellIs" dxfId="112" priority="69" stopIfTrue="1" operator="equal">
      <formula>"NO"</formula>
    </cfRule>
    <cfRule type="cellIs" dxfId="111" priority="70" stopIfTrue="1" operator="equal">
      <formula>"SI"</formula>
    </cfRule>
  </conditionalFormatting>
  <conditionalFormatting sqref="J6 J10">
    <cfRule type="cellIs" dxfId="110" priority="66" operator="equal">
      <formula>"MEDIO"</formula>
    </cfRule>
    <cfRule type="cellIs" dxfId="109" priority="67" operator="equal">
      <formula>"ALTO"</formula>
    </cfRule>
    <cfRule type="cellIs" dxfId="108" priority="68" operator="equal">
      <formula>"CRÍTICO"</formula>
    </cfRule>
  </conditionalFormatting>
  <conditionalFormatting sqref="J6 J10">
    <cfRule type="cellIs" dxfId="107" priority="65" operator="equal">
      <formula>"BAJO"</formula>
    </cfRule>
  </conditionalFormatting>
  <conditionalFormatting sqref="S6:T6 S10:T10">
    <cfRule type="cellIs" dxfId="106" priority="62" operator="equal">
      <formula>"INADECUADO"</formula>
    </cfRule>
    <cfRule type="cellIs" dxfId="105" priority="63" operator="equal">
      <formula>"PARCIALMENTE ADECUADO"</formula>
    </cfRule>
    <cfRule type="cellIs" dxfId="104" priority="64" operator="equal">
      <formula>"ADECUADO"</formula>
    </cfRule>
  </conditionalFormatting>
  <conditionalFormatting sqref="Y6:Z6 Y10:Z10">
    <cfRule type="cellIs" dxfId="103" priority="59" stopIfTrue="1" operator="equal">
      <formula>"INEFECTIVO"</formula>
    </cfRule>
    <cfRule type="cellIs" dxfId="102" priority="60" stopIfTrue="1" operator="equal">
      <formula>"CON DEFICIENCIAS"</formula>
    </cfRule>
    <cfRule type="cellIs" dxfId="101" priority="61" stopIfTrue="1" operator="equal">
      <formula>"EFECTIVO"</formula>
    </cfRule>
  </conditionalFormatting>
  <conditionalFormatting sqref="O6:R6 M6 U6:X6 U10:X10 M10 O10:R10">
    <cfRule type="cellIs" dxfId="100" priority="57" stopIfTrue="1" operator="equal">
      <formula>"NO"</formula>
    </cfRule>
    <cfRule type="cellIs" dxfId="99" priority="58" stopIfTrue="1" operator="equal">
      <formula>"SI"</formula>
    </cfRule>
  </conditionalFormatting>
  <conditionalFormatting sqref="B6">
    <cfRule type="dataBar" priority="56">
      <dataBar>
        <cfvo type="min"/>
        <cfvo type="max"/>
        <color rgb="FF638EC6"/>
      </dataBar>
    </cfRule>
  </conditionalFormatting>
  <conditionalFormatting sqref="H6">
    <cfRule type="dataBar" priority="55">
      <dataBar>
        <cfvo type="min"/>
        <cfvo type="max"/>
        <color rgb="FF638EC6"/>
      </dataBar>
    </cfRule>
  </conditionalFormatting>
  <conditionalFormatting sqref="J7:J9">
    <cfRule type="cellIs" dxfId="98" priority="52" operator="equal">
      <formula>"MEDIO"</formula>
    </cfRule>
    <cfRule type="cellIs" dxfId="97" priority="53" operator="equal">
      <formula>"ALTO"</formula>
    </cfRule>
    <cfRule type="cellIs" dxfId="96" priority="54" operator="equal">
      <formula>"CRÍTICO"</formula>
    </cfRule>
  </conditionalFormatting>
  <conditionalFormatting sqref="J7:J9">
    <cfRule type="cellIs" dxfId="95" priority="51" operator="equal">
      <formula>"BAJO"</formula>
    </cfRule>
  </conditionalFormatting>
  <conditionalFormatting sqref="S7:T9">
    <cfRule type="cellIs" dxfId="94" priority="48" operator="equal">
      <formula>"INADECUADO"</formula>
    </cfRule>
    <cfRule type="cellIs" dxfId="93" priority="49" operator="equal">
      <formula>"PARCIALMENTE ADECUADO"</formula>
    </cfRule>
    <cfRule type="cellIs" dxfId="92" priority="50" operator="equal">
      <formula>"ADECUADO"</formula>
    </cfRule>
  </conditionalFormatting>
  <conditionalFormatting sqref="Y7:Z9">
    <cfRule type="cellIs" dxfId="91" priority="45" stopIfTrue="1" operator="equal">
      <formula>"INEFECTIVO"</formula>
    </cfRule>
    <cfRule type="cellIs" dxfId="90" priority="46" stopIfTrue="1" operator="equal">
      <formula>"CON DEFICIENCIAS"</formula>
    </cfRule>
    <cfRule type="cellIs" dxfId="89" priority="47" stopIfTrue="1" operator="equal">
      <formula>"EFECTIVO"</formula>
    </cfRule>
  </conditionalFormatting>
  <conditionalFormatting sqref="O7:R9 M7:M9 U7:X9">
    <cfRule type="cellIs" dxfId="88" priority="43" stopIfTrue="1" operator="equal">
      <formula>"NO"</formula>
    </cfRule>
    <cfRule type="cellIs" dxfId="87" priority="44" stopIfTrue="1" operator="equal">
      <formula>"SI"</formula>
    </cfRule>
  </conditionalFormatting>
  <conditionalFormatting sqref="B7:B9">
    <cfRule type="dataBar" priority="42">
      <dataBar>
        <cfvo type="min"/>
        <cfvo type="max"/>
        <color rgb="FF638EC6"/>
      </dataBar>
    </cfRule>
  </conditionalFormatting>
  <conditionalFormatting sqref="H7:H9">
    <cfRule type="dataBar" priority="41">
      <dataBar>
        <cfvo type="min"/>
        <cfvo type="max"/>
        <color rgb="FF638EC6"/>
      </dataBar>
    </cfRule>
  </conditionalFormatting>
  <conditionalFormatting sqref="I7:I9">
    <cfRule type="dataBar" priority="40">
      <dataBar>
        <cfvo type="min"/>
        <cfvo type="max"/>
        <color rgb="FF638EC6"/>
      </dataBar>
    </cfRule>
  </conditionalFormatting>
  <conditionalFormatting sqref="C6">
    <cfRule type="dataBar" priority="39">
      <dataBar>
        <cfvo type="min"/>
        <cfvo type="max"/>
        <color rgb="FF638EC6"/>
      </dataBar>
    </cfRule>
  </conditionalFormatting>
  <conditionalFormatting sqref="C7:C9">
    <cfRule type="dataBar" priority="38">
      <dataBar>
        <cfvo type="min"/>
        <cfvo type="max"/>
        <color rgb="FF638EC6"/>
      </dataBar>
    </cfRule>
  </conditionalFormatting>
  <conditionalFormatting sqref="K6:K10">
    <cfRule type="cellIs" dxfId="86" priority="36" stopIfTrue="1" operator="equal">
      <formula>"NO"</formula>
    </cfRule>
    <cfRule type="cellIs" dxfId="85" priority="37" stopIfTrue="1" operator="equal">
      <formula>"SI"</formula>
    </cfRule>
  </conditionalFormatting>
  <conditionalFormatting sqref="I6">
    <cfRule type="dataBar" priority="35">
      <dataBar>
        <cfvo type="min"/>
        <cfvo type="max"/>
        <color rgb="FF638EC6"/>
      </dataBar>
    </cfRule>
  </conditionalFormatting>
  <conditionalFormatting sqref="H12">
    <cfRule type="dataBar" priority="34">
      <dataBar>
        <cfvo type="min"/>
        <cfvo type="max"/>
        <color rgb="FF638EC6"/>
      </dataBar>
    </cfRule>
  </conditionalFormatting>
  <conditionalFormatting sqref="I12">
    <cfRule type="dataBar" priority="33">
      <dataBar>
        <cfvo type="min"/>
        <cfvo type="max"/>
        <color rgb="FF638EC6"/>
      </dataBar>
    </cfRule>
  </conditionalFormatting>
  <conditionalFormatting sqref="J14">
    <cfRule type="cellIs" dxfId="84" priority="30" operator="equal">
      <formula>"MEDIO"</formula>
    </cfRule>
    <cfRule type="cellIs" dxfId="83" priority="31" operator="equal">
      <formula>"ALTO"</formula>
    </cfRule>
    <cfRule type="cellIs" dxfId="82" priority="32" operator="equal">
      <formula>"CRÍTICO"</formula>
    </cfRule>
  </conditionalFormatting>
  <conditionalFormatting sqref="J14">
    <cfRule type="cellIs" dxfId="81" priority="29" operator="equal">
      <formula>"BAJO"</formula>
    </cfRule>
  </conditionalFormatting>
  <conditionalFormatting sqref="S14:T14">
    <cfRule type="cellIs" dxfId="80" priority="26" operator="equal">
      <formula>"INADECUADO"</formula>
    </cfRule>
    <cfRule type="cellIs" dxfId="79" priority="27" operator="equal">
      <formula>"PARCIALMENTE ADECUADO"</formula>
    </cfRule>
    <cfRule type="cellIs" dxfId="78" priority="28" operator="equal">
      <formula>"ADECUADO"</formula>
    </cfRule>
  </conditionalFormatting>
  <conditionalFormatting sqref="Y14:Z14">
    <cfRule type="cellIs" dxfId="77" priority="23" stopIfTrue="1" operator="equal">
      <formula>"INEFECTIVO"</formula>
    </cfRule>
    <cfRule type="cellIs" dxfId="76" priority="24" stopIfTrue="1" operator="equal">
      <formula>"CON DEFICIENCIAS"</formula>
    </cfRule>
    <cfRule type="cellIs" dxfId="75" priority="25" stopIfTrue="1" operator="equal">
      <formula>"EFECTIVO"</formula>
    </cfRule>
  </conditionalFormatting>
  <conditionalFormatting sqref="O14:R14 M14 U14:X14">
    <cfRule type="cellIs" dxfId="74" priority="21" stopIfTrue="1" operator="equal">
      <formula>"NO"</formula>
    </cfRule>
    <cfRule type="cellIs" dxfId="73" priority="22" stopIfTrue="1" operator="equal">
      <formula>"SI"</formula>
    </cfRule>
  </conditionalFormatting>
  <conditionalFormatting sqref="K14">
    <cfRule type="cellIs" dxfId="72" priority="19" stopIfTrue="1" operator="equal">
      <formula>"NO"</formula>
    </cfRule>
    <cfRule type="cellIs" dxfId="71" priority="20" stopIfTrue="1" operator="equal">
      <formula>"SI"</formula>
    </cfRule>
  </conditionalFormatting>
  <conditionalFormatting sqref="B13">
    <cfRule type="dataBar" priority="18">
      <dataBar>
        <cfvo type="min"/>
        <cfvo type="max"/>
        <color rgb="FF638EC6"/>
      </dataBar>
    </cfRule>
  </conditionalFormatting>
  <conditionalFormatting sqref="C13">
    <cfRule type="dataBar" priority="17">
      <dataBar>
        <cfvo type="min"/>
        <cfvo type="max"/>
        <color rgb="FF638EC6"/>
      </dataBar>
    </cfRule>
  </conditionalFormatting>
  <conditionalFormatting sqref="H13">
    <cfRule type="dataBar" priority="16">
      <dataBar>
        <cfvo type="min"/>
        <cfvo type="max"/>
        <color rgb="FF638EC6"/>
      </dataBar>
    </cfRule>
  </conditionalFormatting>
  <conditionalFormatting sqref="I13">
    <cfRule type="dataBar" priority="15">
      <dataBar>
        <cfvo type="min"/>
        <cfvo type="max"/>
        <color rgb="FF638EC6"/>
      </dataBar>
    </cfRule>
  </conditionalFormatting>
  <conditionalFormatting sqref="J11">
    <cfRule type="cellIs" dxfId="70" priority="12" operator="equal">
      <formula>"MEDIO"</formula>
    </cfRule>
    <cfRule type="cellIs" dxfId="69" priority="13" operator="equal">
      <formula>"ALTO"</formula>
    </cfRule>
    <cfRule type="cellIs" dxfId="68" priority="14" operator="equal">
      <formula>"CRÍTICO"</formula>
    </cfRule>
  </conditionalFormatting>
  <conditionalFormatting sqref="J11">
    <cfRule type="cellIs" dxfId="67" priority="11" operator="equal">
      <formula>"BAJO"</formula>
    </cfRule>
  </conditionalFormatting>
  <conditionalFormatting sqref="S11:T11">
    <cfRule type="cellIs" dxfId="66" priority="8" operator="equal">
      <formula>"INADECUADO"</formula>
    </cfRule>
    <cfRule type="cellIs" dxfId="65" priority="9" operator="equal">
      <formula>"PARCIALMENTE ADECUADO"</formula>
    </cfRule>
    <cfRule type="cellIs" dxfId="64" priority="10" operator="equal">
      <formula>"ADECUADO"</formula>
    </cfRule>
  </conditionalFormatting>
  <conditionalFormatting sqref="Y11:Z11">
    <cfRule type="cellIs" dxfId="63" priority="5" stopIfTrue="1" operator="equal">
      <formula>"INEFECTIVO"</formula>
    </cfRule>
    <cfRule type="cellIs" dxfId="62" priority="6" stopIfTrue="1" operator="equal">
      <formula>"CON DEFICIENCIAS"</formula>
    </cfRule>
    <cfRule type="cellIs" dxfId="61" priority="7" stopIfTrue="1" operator="equal">
      <formula>"EFECTIVO"</formula>
    </cfRule>
  </conditionalFormatting>
  <conditionalFormatting sqref="U11:X11 M11 O11:R11">
    <cfRule type="cellIs" dxfId="60" priority="3" stopIfTrue="1" operator="equal">
      <formula>"NO"</formula>
    </cfRule>
    <cfRule type="cellIs" dxfId="59" priority="4" stopIfTrue="1" operator="equal">
      <formula>"SI"</formula>
    </cfRule>
  </conditionalFormatting>
  <conditionalFormatting sqref="K11">
    <cfRule type="cellIs" dxfId="58" priority="1" stopIfTrue="1" operator="equal">
      <formula>"NO"</formula>
    </cfRule>
    <cfRule type="cellIs" dxfId="57" priority="2" stopIfTrue="1" operator="equal">
      <formula>"SI"</formula>
    </cfRule>
  </conditionalFormatting>
  <dataValidations count="1">
    <dataValidation type="list" allowBlank="1" showInputMessage="1" showErrorMessage="1" sqref="W6:W14 Q6:Q14 K6:K14 M6:M14 U6:U14 O6:O14" xr:uid="{00000000-0002-0000-0900-000000000000}">
      <formula1>_OPC1</formula1>
    </dataValidation>
  </dataValidations>
  <pageMargins left="0.31" right="0.31" top="0.39" bottom="0.22" header="0.31496062992125984" footer="0.17"/>
  <pageSetup paperSize="9" scale="45" orientation="landscape" horizontalDpi="4294967295" verticalDpi="4294967295"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W29"/>
  <sheetViews>
    <sheetView zoomScale="80" zoomScaleNormal="80" workbookViewId="0">
      <pane xSplit="10" ySplit="5" topLeftCell="K9" activePane="bottomRight" state="frozen"/>
      <selection pane="topRight" activeCell="K1" sqref="K1"/>
      <selection pane="bottomLeft" activeCell="A6" sqref="A6"/>
      <selection pane="bottomRight" activeCell="E13" sqref="E13:E19"/>
    </sheetView>
  </sheetViews>
  <sheetFormatPr baseColWidth="10" defaultColWidth="11.42578125" defaultRowHeight="12.75" x14ac:dyDescent="0.2"/>
  <cols>
    <col min="1" max="1" width="9.7109375" style="170" customWidth="1"/>
    <col min="2" max="2" width="13.85546875" style="170" customWidth="1"/>
    <col min="3" max="3" width="16.42578125" style="170" customWidth="1"/>
    <col min="4" max="4" width="18" style="170" customWidth="1"/>
    <col min="5" max="5" width="20.7109375" style="170" customWidth="1"/>
    <col min="6" max="7" width="9.85546875" style="170" customWidth="1"/>
    <col min="8" max="8" width="9.85546875" style="170" hidden="1" customWidth="1"/>
    <col min="9" max="9" width="10.5703125" style="170" customWidth="1"/>
    <col min="10" max="10" width="59" style="170" customWidth="1"/>
    <col min="11" max="11" width="13.140625" style="170" customWidth="1"/>
    <col min="12" max="12" width="6.85546875" style="170" customWidth="1"/>
    <col min="13" max="13" width="13.140625" style="170" customWidth="1"/>
    <col min="14" max="14" width="6.85546875" style="170" customWidth="1"/>
    <col min="15" max="15" width="13.140625" style="170" customWidth="1"/>
    <col min="16" max="16" width="6.85546875" style="170" customWidth="1"/>
    <col min="17" max="17" width="13.140625" style="170" customWidth="1"/>
    <col min="18" max="18" width="6.85546875" style="170" customWidth="1"/>
    <col min="19" max="19" width="13" style="170" customWidth="1"/>
    <col min="20" max="20" width="16.28515625" style="170" customWidth="1"/>
    <col min="21" max="21" width="14.85546875" style="170" customWidth="1"/>
    <col min="22" max="22" width="5.5703125" style="170" customWidth="1"/>
    <col min="23" max="23" width="16" style="170" customWidth="1"/>
    <col min="24" max="24" width="12.28515625" style="170" customWidth="1"/>
    <col min="25" max="25" width="17" style="170" customWidth="1"/>
    <col min="26" max="26" width="22.28515625" style="170" customWidth="1"/>
    <col min="27" max="27" width="74" style="181" customWidth="1"/>
    <col min="28" max="28" width="26" style="181" customWidth="1"/>
    <col min="29" max="29" width="24.85546875" style="169" customWidth="1"/>
    <col min="30" max="30" width="21.42578125" style="169" customWidth="1"/>
    <col min="31" max="31" width="22.42578125" style="169" customWidth="1"/>
    <col min="32" max="32" width="21.85546875" style="169" customWidth="1"/>
    <col min="33" max="33" width="21.42578125" style="169" customWidth="1"/>
    <col min="34" max="34" width="21.28515625" style="169" customWidth="1"/>
    <col min="35" max="35" width="50.7109375" style="169" customWidth="1"/>
    <col min="36" max="36" width="32.5703125" style="169" customWidth="1"/>
    <col min="37" max="37" width="46.28515625" style="169" customWidth="1"/>
    <col min="38" max="49" width="11.42578125" style="169"/>
    <col min="50" max="16384" width="11.42578125" style="170"/>
  </cols>
  <sheetData>
    <row r="1" spans="1:49" ht="17.25" customHeight="1" x14ac:dyDescent="0.2">
      <c r="A1" s="519" t="s">
        <v>608</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168"/>
    </row>
    <row r="2" spans="1:49" s="173" customFormat="1" ht="15.75" customHeight="1" x14ac:dyDescent="0.2">
      <c r="A2" s="521" t="s">
        <v>609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171"/>
      <c r="AC2" s="172"/>
      <c r="AD2" s="172"/>
      <c r="AE2" s="172"/>
      <c r="AF2" s="172"/>
      <c r="AG2" s="172"/>
      <c r="AH2" s="172"/>
      <c r="AI2" s="172"/>
      <c r="AJ2" s="172"/>
      <c r="AK2" s="172"/>
      <c r="AL2" s="172"/>
      <c r="AM2" s="172"/>
      <c r="AN2" s="172"/>
      <c r="AO2" s="172"/>
      <c r="AP2" s="172"/>
      <c r="AQ2" s="172"/>
      <c r="AR2" s="172"/>
      <c r="AS2" s="172"/>
      <c r="AT2" s="172"/>
      <c r="AU2" s="172"/>
      <c r="AV2" s="172"/>
      <c r="AW2" s="172"/>
    </row>
    <row r="3" spans="1:49" s="176" customFormat="1" ht="9.75" customHeight="1" x14ac:dyDescent="0.25">
      <c r="A3" s="519"/>
      <c r="B3" s="520"/>
      <c r="C3" s="520"/>
      <c r="D3" s="520"/>
      <c r="E3" s="520"/>
      <c r="F3" s="168"/>
      <c r="G3" s="168"/>
      <c r="H3" s="168"/>
      <c r="I3" s="174"/>
      <c r="J3" s="174"/>
      <c r="K3" s="174"/>
      <c r="L3" s="174"/>
      <c r="M3" s="174"/>
      <c r="N3" s="174"/>
      <c r="O3" s="174"/>
      <c r="P3" s="174"/>
      <c r="Q3" s="174"/>
      <c r="R3" s="174"/>
      <c r="S3" s="174"/>
      <c r="T3" s="174"/>
      <c r="U3" s="174"/>
      <c r="V3" s="174"/>
      <c r="W3" s="174"/>
      <c r="X3" s="174"/>
      <c r="Y3" s="174"/>
      <c r="Z3" s="174"/>
      <c r="AA3" s="175"/>
      <c r="AB3" s="175"/>
      <c r="AC3" s="175"/>
      <c r="AD3" s="175"/>
      <c r="AE3" s="175"/>
      <c r="AF3" s="175"/>
      <c r="AG3" s="175"/>
      <c r="AH3" s="175"/>
      <c r="AI3" s="175"/>
      <c r="AJ3" s="175"/>
      <c r="AK3" s="175"/>
      <c r="AL3" s="175"/>
      <c r="AM3" s="175"/>
      <c r="AN3" s="175"/>
      <c r="AO3" s="175"/>
      <c r="AP3" s="175"/>
      <c r="AQ3" s="175"/>
      <c r="AR3" s="175"/>
      <c r="AS3" s="175"/>
      <c r="AT3" s="175"/>
      <c r="AU3" s="175"/>
      <c r="AV3" s="175"/>
      <c r="AW3" s="175"/>
    </row>
    <row r="4" spans="1:49" ht="30.75" customHeight="1" x14ac:dyDescent="0.25">
      <c r="A4" s="523" t="s">
        <v>610</v>
      </c>
      <c r="B4" s="524" t="s">
        <v>611</v>
      </c>
      <c r="C4" s="523" t="s">
        <v>612</v>
      </c>
      <c r="D4" s="525" t="s">
        <v>613</v>
      </c>
      <c r="E4" s="525"/>
      <c r="F4" s="525"/>
      <c r="G4" s="525"/>
      <c r="H4" s="525"/>
      <c r="I4" s="525"/>
      <c r="J4" s="526" t="s">
        <v>614</v>
      </c>
      <c r="K4" s="526" t="s">
        <v>615</v>
      </c>
      <c r="L4" s="526"/>
      <c r="M4" s="526"/>
      <c r="N4" s="526"/>
      <c r="O4" s="526"/>
      <c r="P4" s="526"/>
      <c r="Q4" s="526"/>
      <c r="R4" s="177"/>
      <c r="S4" s="177"/>
      <c r="T4" s="527" t="s">
        <v>616</v>
      </c>
      <c r="U4" s="513" t="s">
        <v>617</v>
      </c>
      <c r="V4" s="513"/>
      <c r="W4" s="513"/>
      <c r="X4" s="513"/>
      <c r="Y4" s="513"/>
      <c r="Z4" s="513"/>
      <c r="AA4" s="514" t="s">
        <v>618</v>
      </c>
      <c r="AB4" s="514" t="s">
        <v>23</v>
      </c>
      <c r="AC4" s="178" t="s">
        <v>59</v>
      </c>
      <c r="AD4" s="178" t="s">
        <v>619</v>
      </c>
      <c r="AE4" s="178" t="s">
        <v>620</v>
      </c>
      <c r="AF4" s="178" t="s">
        <v>621</v>
      </c>
      <c r="AG4" s="178" t="s">
        <v>622</v>
      </c>
      <c r="AH4" s="178" t="s">
        <v>623</v>
      </c>
      <c r="AI4" s="180" t="s">
        <v>624</v>
      </c>
      <c r="AJ4" s="180" t="s">
        <v>625</v>
      </c>
      <c r="AK4" s="181" t="s">
        <v>24</v>
      </c>
      <c r="AL4" s="180" t="s">
        <v>626</v>
      </c>
      <c r="AM4" s="515" t="s">
        <v>627</v>
      </c>
      <c r="AN4" s="515"/>
      <c r="AO4" s="515"/>
    </row>
    <row r="5" spans="1:49" s="189" customFormat="1" ht="38.25" x14ac:dyDescent="0.25">
      <c r="A5" s="523"/>
      <c r="B5" s="524"/>
      <c r="C5" s="523"/>
      <c r="D5" s="182" t="s">
        <v>628</v>
      </c>
      <c r="E5" s="182" t="s">
        <v>629</v>
      </c>
      <c r="F5" s="183" t="s">
        <v>630</v>
      </c>
      <c r="G5" s="183" t="s">
        <v>631</v>
      </c>
      <c r="H5" s="183" t="s">
        <v>632</v>
      </c>
      <c r="I5" s="182" t="s">
        <v>633</v>
      </c>
      <c r="J5" s="526"/>
      <c r="K5" s="184" t="s">
        <v>634</v>
      </c>
      <c r="L5" s="185">
        <v>0.25</v>
      </c>
      <c r="M5" s="184" t="s">
        <v>635</v>
      </c>
      <c r="N5" s="185">
        <v>0.25</v>
      </c>
      <c r="O5" s="184" t="s">
        <v>636</v>
      </c>
      <c r="P5" s="185">
        <v>0.25</v>
      </c>
      <c r="Q5" s="184" t="s">
        <v>637</v>
      </c>
      <c r="R5" s="185">
        <v>0.25</v>
      </c>
      <c r="S5" s="186" t="s">
        <v>638</v>
      </c>
      <c r="T5" s="527"/>
      <c r="U5" s="187" t="s">
        <v>639</v>
      </c>
      <c r="V5" s="188">
        <v>0.5</v>
      </c>
      <c r="W5" s="187" t="s">
        <v>640</v>
      </c>
      <c r="X5" s="188">
        <v>0.5</v>
      </c>
      <c r="Y5" s="187" t="s">
        <v>641</v>
      </c>
      <c r="Z5" s="187" t="s">
        <v>642</v>
      </c>
      <c r="AA5" s="514"/>
      <c r="AB5" s="514"/>
      <c r="AC5" s="180"/>
      <c r="AD5" s="180"/>
      <c r="AE5" s="180"/>
      <c r="AF5" s="180"/>
      <c r="AG5" s="180"/>
      <c r="AH5" s="180"/>
      <c r="AI5" s="180"/>
      <c r="AJ5" s="180"/>
      <c r="AK5" s="180"/>
      <c r="AL5" s="180"/>
      <c r="AM5" s="515"/>
      <c r="AN5" s="515"/>
      <c r="AO5" s="515"/>
      <c r="AP5" s="180"/>
      <c r="AQ5" s="180"/>
      <c r="AR5" s="180"/>
      <c r="AS5" s="180"/>
      <c r="AT5" s="180"/>
      <c r="AU5" s="180"/>
      <c r="AV5" s="180"/>
    </row>
    <row r="6" spans="1:49" ht="38.25" customHeight="1" x14ac:dyDescent="0.2">
      <c r="A6" s="523" t="s">
        <v>772</v>
      </c>
      <c r="B6" s="529" t="s">
        <v>748</v>
      </c>
      <c r="C6" s="529" t="s">
        <v>748</v>
      </c>
      <c r="D6" s="532" t="s">
        <v>771</v>
      </c>
      <c r="E6" s="533" t="s">
        <v>770</v>
      </c>
      <c r="F6" s="528" t="s">
        <v>95</v>
      </c>
      <c r="G6" s="528" t="s">
        <v>112</v>
      </c>
      <c r="H6" s="529">
        <v>16</v>
      </c>
      <c r="I6" s="530" t="s">
        <v>647</v>
      </c>
      <c r="J6" s="190" t="s">
        <v>769</v>
      </c>
      <c r="K6" s="191" t="s">
        <v>78</v>
      </c>
      <c r="L6" s="191">
        <f t="shared" ref="L6:L19" si="0">IF(K6="NO",25,IF(K6="SI",0,""))</f>
        <v>0</v>
      </c>
      <c r="M6" s="191" t="s">
        <v>79</v>
      </c>
      <c r="N6" s="191">
        <f t="shared" ref="N6:N19" si="1">IF(M6="NO",25,IF(M6="SI",0,""))</f>
        <v>25</v>
      </c>
      <c r="O6" s="191" t="s">
        <v>78</v>
      </c>
      <c r="P6" s="191">
        <f t="shared" ref="P6:P19" si="2">IF(O6="NO",25,IF(O6="SI",0,""))</f>
        <v>0</v>
      </c>
      <c r="Q6" s="191" t="s">
        <v>78</v>
      </c>
      <c r="R6" s="192">
        <f t="shared" ref="R6:R19" si="3">IF(Q6="NO",25,IF(Q6="SI",0,""))</f>
        <v>0</v>
      </c>
      <c r="S6" s="192">
        <f t="shared" ref="S6:S19" si="4">IF(AND(L6="",N6="",P6="",R6=""),"",SUM(L6,N6,P6,R6))</f>
        <v>25</v>
      </c>
      <c r="T6" s="193" t="str">
        <f t="shared" ref="T6:T19" si="5">IF(S6=0,"Adecuado",IF(S6&lt;100,"Parcialmente adecuado",IF(S6=100,"Inadecuado","")))</f>
        <v>Parcialmente adecuado</v>
      </c>
      <c r="U6" s="191" t="s">
        <v>78</v>
      </c>
      <c r="V6" s="192">
        <f t="shared" ref="V6:V19" si="6">IF(U6="NO",50,IF(U6="SI",0,""))</f>
        <v>0</v>
      </c>
      <c r="W6" s="191" t="s">
        <v>78</v>
      </c>
      <c r="X6" s="194">
        <f t="shared" ref="X6:X19" si="7">IF(W6="NO",50,IF(W6="SI",0,""))</f>
        <v>0</v>
      </c>
      <c r="Y6" s="194">
        <f t="shared" ref="Y6:Y19" si="8">IF(AND(V6="",X6=""),"",SUM(V6,X6))</f>
        <v>0</v>
      </c>
      <c r="Z6" s="194" t="str">
        <f t="shared" ref="Z6:Z19" si="9">IF(Y6=0,"EFECTIVO",IF(Y6&lt;100,"CON DEFICIENCIAS",IF(Y6=100,"INEFECTIVO","")))</f>
        <v>EFECTIVO</v>
      </c>
      <c r="AA6" s="195" t="s">
        <v>768</v>
      </c>
      <c r="AB6" s="531" t="s">
        <v>651</v>
      </c>
      <c r="AC6" s="180" t="s">
        <v>652</v>
      </c>
      <c r="AD6" s="180" t="s">
        <v>653</v>
      </c>
      <c r="AE6" s="180" t="s">
        <v>654</v>
      </c>
      <c r="AF6" s="180" t="s">
        <v>655</v>
      </c>
      <c r="AG6" s="180" t="s">
        <v>656</v>
      </c>
      <c r="AH6" s="180" t="s">
        <v>657</v>
      </c>
      <c r="AI6" s="180" t="s">
        <v>658</v>
      </c>
      <c r="AJ6" s="499" t="s">
        <v>659</v>
      </c>
      <c r="AK6" s="215" t="s">
        <v>767</v>
      </c>
      <c r="AL6" s="215">
        <v>7</v>
      </c>
      <c r="AM6" s="466" t="s">
        <v>766</v>
      </c>
      <c r="AN6" s="466"/>
      <c r="AO6" s="466"/>
      <c r="AW6" s="170"/>
    </row>
    <row r="7" spans="1:49" ht="65.25" customHeight="1" x14ac:dyDescent="0.2">
      <c r="A7" s="523"/>
      <c r="B7" s="529"/>
      <c r="C7" s="529"/>
      <c r="D7" s="532"/>
      <c r="E7" s="533"/>
      <c r="F7" s="528"/>
      <c r="G7" s="528"/>
      <c r="H7" s="529"/>
      <c r="I7" s="530"/>
      <c r="J7" s="197" t="s">
        <v>765</v>
      </c>
      <c r="K7" s="191" t="s">
        <v>79</v>
      </c>
      <c r="L7" s="191">
        <f t="shared" si="0"/>
        <v>25</v>
      </c>
      <c r="M7" s="191" t="s">
        <v>78</v>
      </c>
      <c r="N7" s="191">
        <f t="shared" si="1"/>
        <v>0</v>
      </c>
      <c r="O7" s="191" t="s">
        <v>78</v>
      </c>
      <c r="P7" s="191">
        <f t="shared" si="2"/>
        <v>0</v>
      </c>
      <c r="Q7" s="191" t="s">
        <v>78</v>
      </c>
      <c r="R7" s="192">
        <f t="shared" si="3"/>
        <v>0</v>
      </c>
      <c r="S7" s="192">
        <f t="shared" si="4"/>
        <v>25</v>
      </c>
      <c r="T7" s="193" t="str">
        <f t="shared" si="5"/>
        <v>Parcialmente adecuado</v>
      </c>
      <c r="U7" s="191" t="s">
        <v>78</v>
      </c>
      <c r="V7" s="192">
        <f t="shared" si="6"/>
        <v>0</v>
      </c>
      <c r="W7" s="191" t="s">
        <v>79</v>
      </c>
      <c r="X7" s="194">
        <f t="shared" si="7"/>
        <v>50</v>
      </c>
      <c r="Y7" s="194">
        <f t="shared" si="8"/>
        <v>50</v>
      </c>
      <c r="Z7" s="194" t="str">
        <f t="shared" si="9"/>
        <v>CON DEFICIENCIAS</v>
      </c>
      <c r="AA7" s="195" t="s">
        <v>764</v>
      </c>
      <c r="AB7" s="531"/>
      <c r="AC7" s="180" t="s">
        <v>652</v>
      </c>
      <c r="AD7" s="180" t="s">
        <v>653</v>
      </c>
      <c r="AE7" s="180" t="s">
        <v>654</v>
      </c>
      <c r="AF7" s="180" t="s">
        <v>655</v>
      </c>
      <c r="AG7" s="180" t="s">
        <v>656</v>
      </c>
      <c r="AH7" s="180" t="s">
        <v>657</v>
      </c>
      <c r="AI7" s="180" t="s">
        <v>658</v>
      </c>
      <c r="AJ7" s="499"/>
      <c r="AK7" s="215" t="s">
        <v>763</v>
      </c>
      <c r="AL7" s="215" t="s">
        <v>762</v>
      </c>
      <c r="AM7" s="466"/>
      <c r="AN7" s="466"/>
      <c r="AO7" s="466"/>
      <c r="AW7" s="170"/>
    </row>
    <row r="8" spans="1:49" ht="72.75" customHeight="1" x14ac:dyDescent="0.2">
      <c r="A8" s="523"/>
      <c r="B8" s="529"/>
      <c r="C8" s="529"/>
      <c r="D8" s="532"/>
      <c r="E8" s="533"/>
      <c r="F8" s="528"/>
      <c r="G8" s="528"/>
      <c r="H8" s="529"/>
      <c r="I8" s="530"/>
      <c r="J8" s="190" t="s">
        <v>761</v>
      </c>
      <c r="K8" s="191" t="s">
        <v>78</v>
      </c>
      <c r="L8" s="191">
        <f t="shared" si="0"/>
        <v>0</v>
      </c>
      <c r="M8" s="191" t="s">
        <v>79</v>
      </c>
      <c r="N8" s="191">
        <f t="shared" si="1"/>
        <v>25</v>
      </c>
      <c r="O8" s="191" t="s">
        <v>78</v>
      </c>
      <c r="P8" s="191">
        <f t="shared" si="2"/>
        <v>0</v>
      </c>
      <c r="Q8" s="191" t="s">
        <v>78</v>
      </c>
      <c r="R8" s="192">
        <f t="shared" si="3"/>
        <v>0</v>
      </c>
      <c r="S8" s="192">
        <f t="shared" si="4"/>
        <v>25</v>
      </c>
      <c r="T8" s="193" t="str">
        <f t="shared" si="5"/>
        <v>Parcialmente adecuado</v>
      </c>
      <c r="U8" s="191" t="s">
        <v>78</v>
      </c>
      <c r="V8" s="192">
        <f t="shared" si="6"/>
        <v>0</v>
      </c>
      <c r="W8" s="191" t="s">
        <v>78</v>
      </c>
      <c r="X8" s="194">
        <f t="shared" si="7"/>
        <v>0</v>
      </c>
      <c r="Y8" s="194">
        <f t="shared" si="8"/>
        <v>0</v>
      </c>
      <c r="Z8" s="194" t="str">
        <f t="shared" si="9"/>
        <v>EFECTIVO</v>
      </c>
      <c r="AA8" s="195" t="s">
        <v>760</v>
      </c>
      <c r="AB8" s="531"/>
      <c r="AC8" s="180" t="s">
        <v>652</v>
      </c>
      <c r="AD8" s="180" t="s">
        <v>653</v>
      </c>
      <c r="AE8" s="180" t="s">
        <v>654</v>
      </c>
      <c r="AF8" s="180" t="s">
        <v>655</v>
      </c>
      <c r="AG8" s="180" t="s">
        <v>656</v>
      </c>
      <c r="AH8" s="180" t="s">
        <v>657</v>
      </c>
      <c r="AI8" s="180" t="s">
        <v>658</v>
      </c>
      <c r="AJ8" s="499"/>
      <c r="AK8" s="215" t="s">
        <v>759</v>
      </c>
      <c r="AL8" s="215">
        <v>2.7</v>
      </c>
      <c r="AM8" s="466"/>
      <c r="AN8" s="466"/>
      <c r="AO8" s="466"/>
      <c r="AW8" s="170"/>
    </row>
    <row r="9" spans="1:49" ht="30" customHeight="1" x14ac:dyDescent="0.2">
      <c r="A9" s="523"/>
      <c r="B9" s="529"/>
      <c r="C9" s="529"/>
      <c r="D9" s="532"/>
      <c r="E9" s="533"/>
      <c r="F9" s="528"/>
      <c r="G9" s="528"/>
      <c r="H9" s="529"/>
      <c r="I9" s="530"/>
      <c r="J9" s="216" t="s">
        <v>758</v>
      </c>
      <c r="K9" s="191" t="s">
        <v>78</v>
      </c>
      <c r="L9" s="191">
        <f t="shared" si="0"/>
        <v>0</v>
      </c>
      <c r="M9" s="191" t="s">
        <v>78</v>
      </c>
      <c r="N9" s="191">
        <f t="shared" si="1"/>
        <v>0</v>
      </c>
      <c r="O9" s="191" t="s">
        <v>79</v>
      </c>
      <c r="P9" s="191">
        <f t="shared" si="2"/>
        <v>25</v>
      </c>
      <c r="Q9" s="191" t="s">
        <v>79</v>
      </c>
      <c r="R9" s="192">
        <f t="shared" si="3"/>
        <v>25</v>
      </c>
      <c r="S9" s="192">
        <f t="shared" si="4"/>
        <v>50</v>
      </c>
      <c r="T9" s="193" t="str">
        <f t="shared" si="5"/>
        <v>Parcialmente adecuado</v>
      </c>
      <c r="U9" s="191" t="s">
        <v>78</v>
      </c>
      <c r="V9" s="192">
        <f t="shared" si="6"/>
        <v>0</v>
      </c>
      <c r="W9" s="191" t="s">
        <v>79</v>
      </c>
      <c r="X9" s="194">
        <f t="shared" si="7"/>
        <v>50</v>
      </c>
      <c r="Y9" s="194">
        <f t="shared" si="8"/>
        <v>50</v>
      </c>
      <c r="Z9" s="194" t="str">
        <f t="shared" si="9"/>
        <v>CON DEFICIENCIAS</v>
      </c>
      <c r="AA9" s="195" t="s">
        <v>757</v>
      </c>
      <c r="AB9" s="531"/>
      <c r="AC9" s="534" t="s">
        <v>756</v>
      </c>
      <c r="AD9" s="534"/>
      <c r="AE9" s="534"/>
      <c r="AF9" s="534"/>
      <c r="AG9" s="534"/>
      <c r="AH9" s="534"/>
      <c r="AI9" s="534"/>
      <c r="AJ9" s="499"/>
      <c r="AK9" s="215"/>
      <c r="AL9" s="215"/>
      <c r="AM9" s="466"/>
      <c r="AN9" s="466"/>
      <c r="AO9" s="466"/>
      <c r="AW9" s="170"/>
    </row>
    <row r="10" spans="1:49" ht="38.25" x14ac:dyDescent="0.2">
      <c r="A10" s="523"/>
      <c r="B10" s="529"/>
      <c r="C10" s="529"/>
      <c r="D10" s="532"/>
      <c r="E10" s="533"/>
      <c r="F10" s="528"/>
      <c r="G10" s="528"/>
      <c r="H10" s="529"/>
      <c r="I10" s="530"/>
      <c r="J10" s="190" t="s">
        <v>755</v>
      </c>
      <c r="K10" s="191" t="s">
        <v>78</v>
      </c>
      <c r="L10" s="191">
        <f t="shared" si="0"/>
        <v>0</v>
      </c>
      <c r="M10" s="191" t="s">
        <v>78</v>
      </c>
      <c r="N10" s="191">
        <f t="shared" si="1"/>
        <v>0</v>
      </c>
      <c r="O10" s="191" t="s">
        <v>78</v>
      </c>
      <c r="P10" s="191">
        <f t="shared" si="2"/>
        <v>0</v>
      </c>
      <c r="Q10" s="191" t="s">
        <v>78</v>
      </c>
      <c r="R10" s="192">
        <f t="shared" si="3"/>
        <v>0</v>
      </c>
      <c r="S10" s="192">
        <f t="shared" si="4"/>
        <v>0</v>
      </c>
      <c r="T10" s="193" t="str">
        <f t="shared" si="5"/>
        <v>Adecuado</v>
      </c>
      <c r="U10" s="191" t="s">
        <v>78</v>
      </c>
      <c r="V10" s="192">
        <f t="shared" si="6"/>
        <v>0</v>
      </c>
      <c r="W10" s="191" t="s">
        <v>79</v>
      </c>
      <c r="X10" s="194">
        <f t="shared" si="7"/>
        <v>50</v>
      </c>
      <c r="Y10" s="194">
        <f t="shared" si="8"/>
        <v>50</v>
      </c>
      <c r="Z10" s="194" t="str">
        <f t="shared" si="9"/>
        <v>CON DEFICIENCIAS</v>
      </c>
      <c r="AA10" s="195" t="s">
        <v>754</v>
      </c>
      <c r="AB10" s="531"/>
      <c r="AC10" s="180" t="s">
        <v>710</v>
      </c>
      <c r="AD10" s="180" t="s">
        <v>653</v>
      </c>
      <c r="AE10" s="180" t="s">
        <v>654</v>
      </c>
      <c r="AF10" s="180" t="s">
        <v>655</v>
      </c>
      <c r="AG10" s="180" t="s">
        <v>656</v>
      </c>
      <c r="AH10" s="180" t="s">
        <v>657</v>
      </c>
      <c r="AI10" s="180" t="s">
        <v>711</v>
      </c>
      <c r="AJ10" s="499"/>
      <c r="AL10" s="215"/>
      <c r="AM10" s="466"/>
      <c r="AN10" s="466"/>
      <c r="AO10" s="466"/>
      <c r="AW10" s="170"/>
    </row>
    <row r="11" spans="1:49" ht="38.25" x14ac:dyDescent="0.2">
      <c r="A11" s="523"/>
      <c r="B11" s="529"/>
      <c r="C11" s="529"/>
      <c r="D11" s="532"/>
      <c r="E11" s="533"/>
      <c r="F11" s="528"/>
      <c r="G11" s="528"/>
      <c r="H11" s="529"/>
      <c r="I11" s="530"/>
      <c r="J11" s="190" t="s">
        <v>753</v>
      </c>
      <c r="K11" s="191" t="s">
        <v>79</v>
      </c>
      <c r="L11" s="191">
        <f t="shared" si="0"/>
        <v>25</v>
      </c>
      <c r="M11" s="191" t="s">
        <v>78</v>
      </c>
      <c r="N11" s="191">
        <f t="shared" si="1"/>
        <v>0</v>
      </c>
      <c r="O11" s="191" t="s">
        <v>78</v>
      </c>
      <c r="P11" s="191">
        <f t="shared" si="2"/>
        <v>0</v>
      </c>
      <c r="Q11" s="191" t="s">
        <v>78</v>
      </c>
      <c r="R11" s="192">
        <f t="shared" si="3"/>
        <v>0</v>
      </c>
      <c r="S11" s="192">
        <f t="shared" si="4"/>
        <v>25</v>
      </c>
      <c r="T11" s="193" t="str">
        <f t="shared" si="5"/>
        <v>Parcialmente adecuado</v>
      </c>
      <c r="U11" s="191" t="s">
        <v>78</v>
      </c>
      <c r="V11" s="192">
        <f t="shared" si="6"/>
        <v>0</v>
      </c>
      <c r="W11" s="191" t="s">
        <v>79</v>
      </c>
      <c r="X11" s="194">
        <f t="shared" si="7"/>
        <v>50</v>
      </c>
      <c r="Y11" s="194">
        <f t="shared" si="8"/>
        <v>50</v>
      </c>
      <c r="Z11" s="194" t="str">
        <f t="shared" si="9"/>
        <v>CON DEFICIENCIAS</v>
      </c>
      <c r="AA11" s="195" t="s">
        <v>752</v>
      </c>
      <c r="AB11" s="531"/>
      <c r="AC11" s="180" t="s">
        <v>652</v>
      </c>
      <c r="AD11" s="180" t="s">
        <v>653</v>
      </c>
      <c r="AE11" s="180" t="s">
        <v>654</v>
      </c>
      <c r="AF11" s="180" t="s">
        <v>655</v>
      </c>
      <c r="AG11" s="180" t="s">
        <v>656</v>
      </c>
      <c r="AH11" s="180" t="s">
        <v>657</v>
      </c>
      <c r="AI11" s="180" t="s">
        <v>658</v>
      </c>
      <c r="AJ11" s="499"/>
      <c r="AM11" s="466"/>
      <c r="AN11" s="466"/>
      <c r="AO11" s="466"/>
      <c r="AW11" s="170"/>
    </row>
    <row r="12" spans="1:49" ht="38.25" x14ac:dyDescent="0.2">
      <c r="A12" s="523"/>
      <c r="B12" s="529"/>
      <c r="C12" s="529"/>
      <c r="D12" s="532"/>
      <c r="E12" s="533"/>
      <c r="F12" s="528"/>
      <c r="G12" s="528"/>
      <c r="H12" s="529"/>
      <c r="I12" s="530"/>
      <c r="J12" s="190" t="s">
        <v>751</v>
      </c>
      <c r="K12" s="191" t="s">
        <v>79</v>
      </c>
      <c r="L12" s="191">
        <f t="shared" si="0"/>
        <v>25</v>
      </c>
      <c r="M12" s="191" t="s">
        <v>78</v>
      </c>
      <c r="N12" s="191">
        <f t="shared" si="1"/>
        <v>0</v>
      </c>
      <c r="O12" s="191" t="s">
        <v>79</v>
      </c>
      <c r="P12" s="191">
        <f t="shared" si="2"/>
        <v>25</v>
      </c>
      <c r="Q12" s="191" t="s">
        <v>78</v>
      </c>
      <c r="R12" s="192">
        <f t="shared" si="3"/>
        <v>0</v>
      </c>
      <c r="S12" s="192">
        <f t="shared" si="4"/>
        <v>50</v>
      </c>
      <c r="T12" s="193" t="str">
        <f t="shared" si="5"/>
        <v>Parcialmente adecuado</v>
      </c>
      <c r="U12" s="191" t="s">
        <v>78</v>
      </c>
      <c r="V12" s="192">
        <f t="shared" si="6"/>
        <v>0</v>
      </c>
      <c r="W12" s="191" t="s">
        <v>79</v>
      </c>
      <c r="X12" s="194">
        <f t="shared" si="7"/>
        <v>50</v>
      </c>
      <c r="Y12" s="194">
        <f t="shared" si="8"/>
        <v>50</v>
      </c>
      <c r="Z12" s="194" t="str">
        <f t="shared" si="9"/>
        <v>CON DEFICIENCIAS</v>
      </c>
      <c r="AA12" s="195" t="s">
        <v>750</v>
      </c>
      <c r="AB12" s="531"/>
      <c r="AC12" s="180" t="s">
        <v>710</v>
      </c>
      <c r="AD12" s="180" t="s">
        <v>653</v>
      </c>
      <c r="AE12" s="180" t="s">
        <v>710</v>
      </c>
      <c r="AF12" s="180" t="s">
        <v>655</v>
      </c>
      <c r="AG12" s="180" t="s">
        <v>710</v>
      </c>
      <c r="AH12" s="180" t="s">
        <v>657</v>
      </c>
      <c r="AI12" s="180" t="s">
        <v>711</v>
      </c>
      <c r="AJ12" s="499"/>
      <c r="AM12" s="466"/>
      <c r="AN12" s="466"/>
      <c r="AO12" s="466"/>
      <c r="AW12" s="170"/>
    </row>
    <row r="13" spans="1:49" ht="66" customHeight="1" x14ac:dyDescent="0.2">
      <c r="A13" s="523" t="s">
        <v>749</v>
      </c>
      <c r="B13" s="529" t="s">
        <v>748</v>
      </c>
      <c r="C13" s="529" t="s">
        <v>748</v>
      </c>
      <c r="D13" s="532" t="s">
        <v>747</v>
      </c>
      <c r="E13" s="533" t="s">
        <v>746</v>
      </c>
      <c r="F13" s="528" t="s">
        <v>75</v>
      </c>
      <c r="G13" s="528" t="s">
        <v>76</v>
      </c>
      <c r="H13" s="529">
        <v>16</v>
      </c>
      <c r="I13" s="530" t="s">
        <v>647</v>
      </c>
      <c r="J13" s="190" t="s">
        <v>745</v>
      </c>
      <c r="K13" s="191" t="s">
        <v>79</v>
      </c>
      <c r="L13" s="191">
        <f t="shared" si="0"/>
        <v>25</v>
      </c>
      <c r="M13" s="191" t="s">
        <v>78</v>
      </c>
      <c r="N13" s="191">
        <f t="shared" si="1"/>
        <v>0</v>
      </c>
      <c r="O13" s="191" t="s">
        <v>78</v>
      </c>
      <c r="P13" s="191">
        <f t="shared" si="2"/>
        <v>0</v>
      </c>
      <c r="Q13" s="191" t="s">
        <v>78</v>
      </c>
      <c r="R13" s="192">
        <f t="shared" si="3"/>
        <v>0</v>
      </c>
      <c r="S13" s="192">
        <f t="shared" si="4"/>
        <v>25</v>
      </c>
      <c r="T13" s="193" t="str">
        <f t="shared" si="5"/>
        <v>Parcialmente adecuado</v>
      </c>
      <c r="U13" s="191" t="s">
        <v>78</v>
      </c>
      <c r="V13" s="192">
        <f t="shared" si="6"/>
        <v>0</v>
      </c>
      <c r="W13" s="191" t="s">
        <v>79</v>
      </c>
      <c r="X13" s="194">
        <f t="shared" si="7"/>
        <v>50</v>
      </c>
      <c r="Y13" s="194">
        <f t="shared" si="8"/>
        <v>50</v>
      </c>
      <c r="Z13" s="194" t="str">
        <f t="shared" si="9"/>
        <v>CON DEFICIENCIAS</v>
      </c>
      <c r="AA13" s="195" t="s">
        <v>744</v>
      </c>
      <c r="AB13" s="531" t="s">
        <v>651</v>
      </c>
      <c r="AC13" s="180" t="s">
        <v>652</v>
      </c>
      <c r="AD13" s="180" t="s">
        <v>653</v>
      </c>
      <c r="AE13" s="180" t="s">
        <v>654</v>
      </c>
      <c r="AF13" s="180" t="s">
        <v>655</v>
      </c>
      <c r="AG13" s="180" t="s">
        <v>656</v>
      </c>
      <c r="AH13" s="180" t="s">
        <v>657</v>
      </c>
      <c r="AI13" s="180" t="s">
        <v>658</v>
      </c>
      <c r="AJ13" s="499" t="s">
        <v>659</v>
      </c>
      <c r="AK13" s="215" t="s">
        <v>743</v>
      </c>
      <c r="AL13" s="169">
        <v>2</v>
      </c>
      <c r="AM13" s="466" t="s">
        <v>742</v>
      </c>
      <c r="AN13" s="466"/>
      <c r="AO13" s="466"/>
      <c r="AW13" s="170"/>
    </row>
    <row r="14" spans="1:49" ht="38.25" x14ac:dyDescent="0.2">
      <c r="A14" s="523"/>
      <c r="B14" s="529"/>
      <c r="C14" s="529"/>
      <c r="D14" s="532"/>
      <c r="E14" s="533"/>
      <c r="F14" s="528"/>
      <c r="G14" s="528"/>
      <c r="H14" s="529"/>
      <c r="I14" s="530"/>
      <c r="J14" s="190" t="s">
        <v>741</v>
      </c>
      <c r="K14" s="191" t="s">
        <v>79</v>
      </c>
      <c r="L14" s="191">
        <f t="shared" si="0"/>
        <v>25</v>
      </c>
      <c r="M14" s="191" t="s">
        <v>78</v>
      </c>
      <c r="N14" s="191">
        <f t="shared" si="1"/>
        <v>0</v>
      </c>
      <c r="O14" s="191" t="s">
        <v>79</v>
      </c>
      <c r="P14" s="191">
        <f t="shared" si="2"/>
        <v>25</v>
      </c>
      <c r="Q14" s="191" t="s">
        <v>78</v>
      </c>
      <c r="R14" s="192">
        <f t="shared" si="3"/>
        <v>0</v>
      </c>
      <c r="S14" s="192">
        <f t="shared" si="4"/>
        <v>50</v>
      </c>
      <c r="T14" s="193" t="str">
        <f t="shared" si="5"/>
        <v>Parcialmente adecuado</v>
      </c>
      <c r="U14" s="191" t="s">
        <v>78</v>
      </c>
      <c r="V14" s="192">
        <f t="shared" si="6"/>
        <v>0</v>
      </c>
      <c r="W14" s="191" t="s">
        <v>79</v>
      </c>
      <c r="X14" s="194">
        <f t="shared" si="7"/>
        <v>50</v>
      </c>
      <c r="Y14" s="194">
        <f t="shared" si="8"/>
        <v>50</v>
      </c>
      <c r="Z14" s="194" t="str">
        <f t="shared" si="9"/>
        <v>CON DEFICIENCIAS</v>
      </c>
      <c r="AA14" s="195" t="s">
        <v>735</v>
      </c>
      <c r="AB14" s="531"/>
      <c r="AC14" s="180" t="s">
        <v>652</v>
      </c>
      <c r="AD14" s="180" t="s">
        <v>653</v>
      </c>
      <c r="AE14" s="180" t="s">
        <v>654</v>
      </c>
      <c r="AF14" s="180" t="s">
        <v>655</v>
      </c>
      <c r="AG14" s="180" t="s">
        <v>656</v>
      </c>
      <c r="AH14" s="180" t="s">
        <v>657</v>
      </c>
      <c r="AI14" s="180" t="s">
        <v>658</v>
      </c>
      <c r="AJ14" s="499"/>
      <c r="AK14" s="215" t="s">
        <v>740</v>
      </c>
      <c r="AL14" s="169">
        <v>2</v>
      </c>
      <c r="AM14" s="466"/>
      <c r="AN14" s="466"/>
      <c r="AO14" s="466"/>
      <c r="AW14" s="170"/>
    </row>
    <row r="15" spans="1:49" ht="38.25" x14ac:dyDescent="0.2">
      <c r="A15" s="523"/>
      <c r="B15" s="529"/>
      <c r="C15" s="529"/>
      <c r="D15" s="532"/>
      <c r="E15" s="533"/>
      <c r="F15" s="528"/>
      <c r="G15" s="528"/>
      <c r="H15" s="529"/>
      <c r="I15" s="530"/>
      <c r="J15" s="190" t="s">
        <v>739</v>
      </c>
      <c r="K15" s="191" t="s">
        <v>79</v>
      </c>
      <c r="L15" s="191">
        <f t="shared" si="0"/>
        <v>25</v>
      </c>
      <c r="M15" s="191" t="s">
        <v>78</v>
      </c>
      <c r="N15" s="191">
        <f t="shared" si="1"/>
        <v>0</v>
      </c>
      <c r="O15" s="191" t="s">
        <v>79</v>
      </c>
      <c r="P15" s="191">
        <f t="shared" si="2"/>
        <v>25</v>
      </c>
      <c r="Q15" s="191" t="s">
        <v>78</v>
      </c>
      <c r="R15" s="192">
        <f t="shared" si="3"/>
        <v>0</v>
      </c>
      <c r="S15" s="192">
        <f t="shared" si="4"/>
        <v>50</v>
      </c>
      <c r="T15" s="193" t="str">
        <f t="shared" si="5"/>
        <v>Parcialmente adecuado</v>
      </c>
      <c r="U15" s="191" t="s">
        <v>78</v>
      </c>
      <c r="V15" s="192">
        <f t="shared" si="6"/>
        <v>0</v>
      </c>
      <c r="W15" s="191" t="s">
        <v>79</v>
      </c>
      <c r="X15" s="194">
        <f t="shared" si="7"/>
        <v>50</v>
      </c>
      <c r="Y15" s="194">
        <f t="shared" si="8"/>
        <v>50</v>
      </c>
      <c r="Z15" s="194" t="str">
        <f t="shared" si="9"/>
        <v>CON DEFICIENCIAS</v>
      </c>
      <c r="AA15" s="195" t="s">
        <v>735</v>
      </c>
      <c r="AB15" s="531"/>
      <c r="AC15" s="180" t="s">
        <v>652</v>
      </c>
      <c r="AD15" s="180" t="s">
        <v>653</v>
      </c>
      <c r="AE15" s="180" t="s">
        <v>654</v>
      </c>
      <c r="AF15" s="180" t="s">
        <v>655</v>
      </c>
      <c r="AG15" s="180" t="s">
        <v>656</v>
      </c>
      <c r="AH15" s="180" t="s">
        <v>657</v>
      </c>
      <c r="AI15" s="180" t="s">
        <v>658</v>
      </c>
      <c r="AJ15" s="499"/>
      <c r="AM15" s="466"/>
      <c r="AN15" s="466"/>
      <c r="AO15" s="466"/>
      <c r="AW15" s="170"/>
    </row>
    <row r="16" spans="1:49" ht="38.25" x14ac:dyDescent="0.2">
      <c r="A16" s="523"/>
      <c r="B16" s="529"/>
      <c r="C16" s="529"/>
      <c r="D16" s="532"/>
      <c r="E16" s="533"/>
      <c r="F16" s="528"/>
      <c r="G16" s="528"/>
      <c r="H16" s="529"/>
      <c r="I16" s="530"/>
      <c r="J16" s="190" t="s">
        <v>738</v>
      </c>
      <c r="K16" s="191" t="s">
        <v>79</v>
      </c>
      <c r="L16" s="191">
        <f t="shared" si="0"/>
        <v>25</v>
      </c>
      <c r="M16" s="191" t="s">
        <v>78</v>
      </c>
      <c r="N16" s="191">
        <f t="shared" si="1"/>
        <v>0</v>
      </c>
      <c r="O16" s="191" t="s">
        <v>79</v>
      </c>
      <c r="P16" s="191">
        <f t="shared" si="2"/>
        <v>25</v>
      </c>
      <c r="Q16" s="191" t="s">
        <v>78</v>
      </c>
      <c r="R16" s="192">
        <f t="shared" si="3"/>
        <v>0</v>
      </c>
      <c r="S16" s="192">
        <f t="shared" si="4"/>
        <v>50</v>
      </c>
      <c r="T16" s="193" t="str">
        <f t="shared" si="5"/>
        <v>Parcialmente adecuado</v>
      </c>
      <c r="U16" s="191" t="s">
        <v>78</v>
      </c>
      <c r="V16" s="192">
        <f t="shared" si="6"/>
        <v>0</v>
      </c>
      <c r="W16" s="191" t="s">
        <v>79</v>
      </c>
      <c r="X16" s="194">
        <f t="shared" si="7"/>
        <v>50</v>
      </c>
      <c r="Y16" s="194">
        <f t="shared" si="8"/>
        <v>50</v>
      </c>
      <c r="Z16" s="194" t="str">
        <f t="shared" si="9"/>
        <v>CON DEFICIENCIAS</v>
      </c>
      <c r="AA16" s="195" t="s">
        <v>737</v>
      </c>
      <c r="AB16" s="531"/>
      <c r="AC16" s="180" t="s">
        <v>652</v>
      </c>
      <c r="AD16" s="180" t="s">
        <v>653</v>
      </c>
      <c r="AE16" s="180" t="s">
        <v>654</v>
      </c>
      <c r="AF16" s="180" t="s">
        <v>655</v>
      </c>
      <c r="AG16" s="180" t="s">
        <v>656</v>
      </c>
      <c r="AH16" s="180" t="s">
        <v>657</v>
      </c>
      <c r="AI16" s="180" t="s">
        <v>658</v>
      </c>
      <c r="AJ16" s="499"/>
      <c r="AM16" s="466"/>
      <c r="AN16" s="466"/>
      <c r="AO16" s="466"/>
      <c r="AW16" s="170"/>
    </row>
    <row r="17" spans="1:49" ht="38.25" x14ac:dyDescent="0.2">
      <c r="A17" s="523"/>
      <c r="B17" s="529"/>
      <c r="C17" s="529"/>
      <c r="D17" s="532"/>
      <c r="E17" s="533"/>
      <c r="F17" s="528"/>
      <c r="G17" s="528"/>
      <c r="H17" s="529"/>
      <c r="I17" s="530"/>
      <c r="J17" s="190" t="s">
        <v>736</v>
      </c>
      <c r="K17" s="191" t="s">
        <v>79</v>
      </c>
      <c r="L17" s="191">
        <f t="shared" si="0"/>
        <v>25</v>
      </c>
      <c r="M17" s="191" t="s">
        <v>78</v>
      </c>
      <c r="N17" s="191">
        <f t="shared" si="1"/>
        <v>0</v>
      </c>
      <c r="O17" s="191" t="s">
        <v>79</v>
      </c>
      <c r="P17" s="191">
        <f t="shared" si="2"/>
        <v>25</v>
      </c>
      <c r="Q17" s="191" t="s">
        <v>78</v>
      </c>
      <c r="R17" s="192">
        <f t="shared" si="3"/>
        <v>0</v>
      </c>
      <c r="S17" s="192">
        <f t="shared" si="4"/>
        <v>50</v>
      </c>
      <c r="T17" s="193" t="str">
        <f t="shared" si="5"/>
        <v>Parcialmente adecuado</v>
      </c>
      <c r="U17" s="191" t="s">
        <v>78</v>
      </c>
      <c r="V17" s="192">
        <f t="shared" si="6"/>
        <v>0</v>
      </c>
      <c r="W17" s="191" t="s">
        <v>79</v>
      </c>
      <c r="X17" s="194">
        <f t="shared" si="7"/>
        <v>50</v>
      </c>
      <c r="Y17" s="194">
        <f t="shared" si="8"/>
        <v>50</v>
      </c>
      <c r="Z17" s="194" t="str">
        <f t="shared" si="9"/>
        <v>CON DEFICIENCIAS</v>
      </c>
      <c r="AA17" s="195" t="s">
        <v>735</v>
      </c>
      <c r="AB17" s="531"/>
      <c r="AC17" s="180" t="s">
        <v>652</v>
      </c>
      <c r="AD17" s="180" t="s">
        <v>653</v>
      </c>
      <c r="AE17" s="180" t="s">
        <v>654</v>
      </c>
      <c r="AF17" s="180" t="s">
        <v>655</v>
      </c>
      <c r="AG17" s="180" t="s">
        <v>656</v>
      </c>
      <c r="AH17" s="180" t="s">
        <v>657</v>
      </c>
      <c r="AI17" s="180" t="s">
        <v>658</v>
      </c>
      <c r="AJ17" s="499"/>
      <c r="AM17" s="466"/>
      <c r="AN17" s="466"/>
      <c r="AO17" s="466"/>
      <c r="AW17" s="170"/>
    </row>
    <row r="18" spans="1:49" ht="38.25" x14ac:dyDescent="0.2">
      <c r="A18" s="523"/>
      <c r="B18" s="529"/>
      <c r="C18" s="529"/>
      <c r="D18" s="532"/>
      <c r="E18" s="533"/>
      <c r="F18" s="528"/>
      <c r="G18" s="528"/>
      <c r="H18" s="529"/>
      <c r="I18" s="530"/>
      <c r="J18" s="190" t="s">
        <v>734</v>
      </c>
      <c r="K18" s="191" t="s">
        <v>79</v>
      </c>
      <c r="L18" s="191">
        <f t="shared" si="0"/>
        <v>25</v>
      </c>
      <c r="M18" s="191" t="s">
        <v>78</v>
      </c>
      <c r="N18" s="191">
        <f t="shared" si="1"/>
        <v>0</v>
      </c>
      <c r="O18" s="191" t="s">
        <v>78</v>
      </c>
      <c r="P18" s="191">
        <f t="shared" si="2"/>
        <v>0</v>
      </c>
      <c r="Q18" s="191" t="s">
        <v>78</v>
      </c>
      <c r="R18" s="192">
        <f t="shared" si="3"/>
        <v>0</v>
      </c>
      <c r="S18" s="192">
        <f t="shared" si="4"/>
        <v>25</v>
      </c>
      <c r="T18" s="193" t="str">
        <f t="shared" si="5"/>
        <v>Parcialmente adecuado</v>
      </c>
      <c r="U18" s="191" t="s">
        <v>78</v>
      </c>
      <c r="V18" s="192">
        <f t="shared" si="6"/>
        <v>0</v>
      </c>
      <c r="W18" s="191" t="s">
        <v>79</v>
      </c>
      <c r="X18" s="194">
        <f t="shared" si="7"/>
        <v>50</v>
      </c>
      <c r="Y18" s="194">
        <f t="shared" si="8"/>
        <v>50</v>
      </c>
      <c r="Z18" s="194" t="str">
        <f t="shared" si="9"/>
        <v>CON DEFICIENCIAS</v>
      </c>
      <c r="AA18" s="195" t="s">
        <v>733</v>
      </c>
      <c r="AB18" s="531"/>
      <c r="AC18" s="180" t="s">
        <v>652</v>
      </c>
      <c r="AD18" s="180" t="s">
        <v>653</v>
      </c>
      <c r="AE18" s="180" t="s">
        <v>654</v>
      </c>
      <c r="AF18" s="180" t="s">
        <v>655</v>
      </c>
      <c r="AG18" s="180" t="s">
        <v>656</v>
      </c>
      <c r="AH18" s="180" t="s">
        <v>657</v>
      </c>
      <c r="AI18" s="180" t="s">
        <v>658</v>
      </c>
      <c r="AJ18" s="499"/>
      <c r="AM18" s="466"/>
      <c r="AN18" s="466"/>
      <c r="AO18" s="466"/>
      <c r="AW18" s="170"/>
    </row>
    <row r="19" spans="1:49" ht="25.5" customHeight="1" thickBot="1" x14ac:dyDescent="0.25">
      <c r="A19" s="523"/>
      <c r="B19" s="529"/>
      <c r="C19" s="529"/>
      <c r="D19" s="532"/>
      <c r="E19" s="533"/>
      <c r="F19" s="528"/>
      <c r="G19" s="528"/>
      <c r="H19" s="529"/>
      <c r="I19" s="530"/>
      <c r="J19" s="190"/>
      <c r="K19" s="191"/>
      <c r="L19" s="191" t="str">
        <f t="shared" si="0"/>
        <v/>
      </c>
      <c r="M19" s="191"/>
      <c r="N19" s="191" t="str">
        <f t="shared" si="1"/>
        <v/>
      </c>
      <c r="O19" s="191"/>
      <c r="P19" s="191" t="str">
        <f t="shared" si="2"/>
        <v/>
      </c>
      <c r="Q19" s="191"/>
      <c r="R19" s="192" t="str">
        <f t="shared" si="3"/>
        <v/>
      </c>
      <c r="S19" s="192" t="str">
        <f t="shared" si="4"/>
        <v/>
      </c>
      <c r="T19" s="193" t="str">
        <f t="shared" si="5"/>
        <v/>
      </c>
      <c r="U19" s="191"/>
      <c r="V19" s="192" t="str">
        <f t="shared" si="6"/>
        <v/>
      </c>
      <c r="W19" s="191"/>
      <c r="X19" s="194" t="str">
        <f t="shared" si="7"/>
        <v/>
      </c>
      <c r="Y19" s="194" t="str">
        <f t="shared" si="8"/>
        <v/>
      </c>
      <c r="Z19" s="194" t="str">
        <f t="shared" si="9"/>
        <v/>
      </c>
      <c r="AA19" s="195"/>
      <c r="AB19" s="531"/>
      <c r="AJ19" s="499"/>
      <c r="AM19" s="466"/>
      <c r="AN19" s="466"/>
      <c r="AO19" s="466"/>
      <c r="AW19" s="170"/>
    </row>
    <row r="20" spans="1:49" ht="40.5" customHeight="1" thickBot="1" x14ac:dyDescent="0.25">
      <c r="A20" s="467"/>
      <c r="B20" s="468"/>
      <c r="C20" s="468"/>
      <c r="D20" s="468"/>
      <c r="E20" s="468"/>
      <c r="F20" s="468"/>
      <c r="G20" s="468"/>
      <c r="H20" s="468"/>
      <c r="I20" s="468"/>
      <c r="J20" s="468"/>
      <c r="K20" s="468"/>
      <c r="L20" s="468"/>
      <c r="M20" s="468"/>
      <c r="N20" s="468"/>
      <c r="O20" s="468"/>
      <c r="P20" s="199"/>
      <c r="Q20" s="469" t="s">
        <v>690</v>
      </c>
      <c r="R20" s="470"/>
      <c r="S20" s="470"/>
      <c r="T20" s="470"/>
      <c r="U20" s="470"/>
      <c r="V20" s="470"/>
      <c r="W20" s="470"/>
      <c r="X20" s="200"/>
      <c r="Y20" s="201"/>
      <c r="Z20" s="473"/>
      <c r="AA20" s="202"/>
      <c r="AB20" s="203"/>
    </row>
    <row r="21" spans="1:49" ht="27" customHeight="1" thickBot="1" x14ac:dyDescent="0.25">
      <c r="A21" s="475"/>
      <c r="B21" s="476"/>
      <c r="C21" s="476"/>
      <c r="D21" s="476"/>
      <c r="E21" s="476"/>
      <c r="F21" s="476"/>
      <c r="G21" s="476"/>
      <c r="H21" s="476"/>
      <c r="I21" s="476"/>
      <c r="J21" s="476"/>
      <c r="K21" s="476"/>
      <c r="L21" s="476"/>
      <c r="M21" s="476"/>
      <c r="N21" s="476"/>
      <c r="O21" s="477"/>
      <c r="P21" s="204"/>
      <c r="Q21" s="471"/>
      <c r="R21" s="472"/>
      <c r="S21" s="472"/>
      <c r="T21" s="472"/>
      <c r="U21" s="472"/>
      <c r="V21" s="472"/>
      <c r="W21" s="472"/>
      <c r="X21" s="205"/>
      <c r="Y21" s="206"/>
      <c r="Z21" s="474"/>
      <c r="AA21" s="207"/>
      <c r="AB21" s="208"/>
    </row>
    <row r="22" spans="1:49" ht="23.25" customHeight="1" x14ac:dyDescent="0.2">
      <c r="A22" s="478"/>
      <c r="B22" s="479"/>
      <c r="C22" s="479"/>
      <c r="D22" s="479"/>
      <c r="E22" s="479"/>
      <c r="F22" s="479"/>
      <c r="G22" s="479"/>
      <c r="H22" s="479"/>
      <c r="I22" s="479"/>
      <c r="J22" s="479"/>
      <c r="K22" s="479"/>
      <c r="L22" s="479"/>
      <c r="M22" s="479"/>
      <c r="N22" s="479"/>
      <c r="O22" s="480"/>
      <c r="P22" s="204"/>
      <c r="Q22" s="484" t="s">
        <v>691</v>
      </c>
      <c r="R22" s="485"/>
      <c r="S22" s="485"/>
      <c r="T22" s="486"/>
      <c r="U22" s="484" t="s">
        <v>692</v>
      </c>
      <c r="V22" s="485"/>
      <c r="W22" s="485"/>
      <c r="X22" s="484">
        <f>+COUNTIF($U$6,$U$20)</f>
        <v>0</v>
      </c>
      <c r="Y22" s="486"/>
      <c r="Z22" s="454"/>
      <c r="AA22" s="207"/>
      <c r="AB22" s="208"/>
    </row>
    <row r="23" spans="1:49" ht="21" customHeight="1" x14ac:dyDescent="0.2">
      <c r="A23" s="478"/>
      <c r="B23" s="479"/>
      <c r="C23" s="479"/>
      <c r="D23" s="479"/>
      <c r="E23" s="479"/>
      <c r="F23" s="479"/>
      <c r="G23" s="479"/>
      <c r="H23" s="479"/>
      <c r="I23" s="479"/>
      <c r="J23" s="479"/>
      <c r="K23" s="479"/>
      <c r="L23" s="479"/>
      <c r="M23" s="479"/>
      <c r="N23" s="479"/>
      <c r="O23" s="480"/>
      <c r="P23" s="204"/>
      <c r="Q23" s="457" t="s">
        <v>693</v>
      </c>
      <c r="R23" s="458"/>
      <c r="S23" s="458"/>
      <c r="T23" s="459"/>
      <c r="U23" s="457" t="s">
        <v>694</v>
      </c>
      <c r="V23" s="458"/>
      <c r="W23" s="458"/>
      <c r="X23" s="457">
        <f>+COUNTIF($U$6,$U$20)</f>
        <v>0</v>
      </c>
      <c r="Y23" s="459"/>
      <c r="Z23" s="455"/>
      <c r="AA23" s="207"/>
      <c r="AB23" s="208"/>
    </row>
    <row r="24" spans="1:49" ht="24" customHeight="1" thickBot="1" x14ac:dyDescent="0.25">
      <c r="A24" s="481"/>
      <c r="B24" s="482"/>
      <c r="C24" s="482"/>
      <c r="D24" s="482"/>
      <c r="E24" s="482"/>
      <c r="F24" s="482"/>
      <c r="G24" s="482"/>
      <c r="H24" s="482"/>
      <c r="I24" s="482"/>
      <c r="J24" s="482"/>
      <c r="K24" s="482"/>
      <c r="L24" s="482"/>
      <c r="M24" s="482"/>
      <c r="N24" s="482"/>
      <c r="O24" s="483"/>
      <c r="P24" s="204"/>
      <c r="Q24" s="460" t="s">
        <v>695</v>
      </c>
      <c r="R24" s="461"/>
      <c r="S24" s="461"/>
      <c r="T24" s="462"/>
      <c r="U24" s="463" t="s">
        <v>696</v>
      </c>
      <c r="V24" s="464"/>
      <c r="W24" s="464"/>
      <c r="X24" s="463">
        <f>+COUNTIF($U$6,$U$20)</f>
        <v>0</v>
      </c>
      <c r="Y24" s="465"/>
      <c r="Z24" s="456"/>
      <c r="AA24" s="207"/>
      <c r="AB24" s="208"/>
    </row>
    <row r="25" spans="1:49" ht="27" customHeight="1" thickBot="1" x14ac:dyDescent="0.25">
      <c r="A25" s="434" t="s">
        <v>697</v>
      </c>
      <c r="B25" s="435"/>
      <c r="C25" s="435"/>
      <c r="D25" s="435"/>
      <c r="E25" s="435"/>
      <c r="F25" s="435"/>
      <c r="G25" s="435"/>
      <c r="H25" s="435"/>
      <c r="I25" s="435"/>
      <c r="J25" s="435"/>
      <c r="K25" s="435"/>
      <c r="L25" s="435"/>
      <c r="M25" s="435"/>
      <c r="N25" s="435"/>
      <c r="O25" s="436"/>
      <c r="P25" s="209"/>
      <c r="Q25" s="437"/>
      <c r="R25" s="438"/>
      <c r="S25" s="438"/>
      <c r="T25" s="438"/>
      <c r="U25" s="438"/>
      <c r="V25" s="438"/>
      <c r="W25" s="438"/>
      <c r="X25" s="438"/>
      <c r="Y25" s="438"/>
      <c r="Z25" s="438"/>
      <c r="AA25" s="210"/>
    </row>
    <row r="26" spans="1:49" ht="24.75" customHeight="1" x14ac:dyDescent="0.2">
      <c r="A26" s="443"/>
      <c r="B26" s="444"/>
      <c r="C26" s="444"/>
      <c r="D26" s="444"/>
      <c r="E26" s="444"/>
      <c r="F26" s="444"/>
      <c r="G26" s="444"/>
      <c r="H26" s="444"/>
      <c r="I26" s="444"/>
      <c r="J26" s="444"/>
      <c r="K26" s="444"/>
      <c r="L26" s="444"/>
      <c r="M26" s="444"/>
      <c r="N26" s="444"/>
      <c r="O26" s="445"/>
      <c r="P26" s="211"/>
      <c r="Q26" s="439"/>
      <c r="R26" s="440"/>
      <c r="S26" s="440"/>
      <c r="T26" s="440"/>
      <c r="U26" s="440"/>
      <c r="V26" s="440"/>
      <c r="W26" s="440"/>
      <c r="X26" s="440"/>
      <c r="Y26" s="440"/>
      <c r="Z26" s="440"/>
      <c r="AA26" s="210"/>
    </row>
    <row r="27" spans="1:49" ht="22.5" customHeight="1" x14ac:dyDescent="0.2">
      <c r="A27" s="446"/>
      <c r="B27" s="447"/>
      <c r="C27" s="447"/>
      <c r="D27" s="447"/>
      <c r="E27" s="447"/>
      <c r="F27" s="447"/>
      <c r="G27" s="447"/>
      <c r="H27" s="447"/>
      <c r="I27" s="447"/>
      <c r="J27" s="447"/>
      <c r="K27" s="447"/>
      <c r="L27" s="447"/>
      <c r="M27" s="447"/>
      <c r="N27" s="447"/>
      <c r="O27" s="448"/>
      <c r="P27" s="212"/>
      <c r="Q27" s="439"/>
      <c r="R27" s="440"/>
      <c r="S27" s="440"/>
      <c r="T27" s="440"/>
      <c r="U27" s="440"/>
      <c r="V27" s="440"/>
      <c r="W27" s="440"/>
      <c r="X27" s="440"/>
      <c r="Y27" s="440"/>
      <c r="Z27" s="440"/>
      <c r="AA27" s="210"/>
    </row>
    <row r="28" spans="1:49" ht="27.75" customHeight="1" thickBot="1" x14ac:dyDescent="0.25">
      <c r="A28" s="449"/>
      <c r="B28" s="450"/>
      <c r="C28" s="450"/>
      <c r="D28" s="450"/>
      <c r="E28" s="450"/>
      <c r="F28" s="450"/>
      <c r="G28" s="450"/>
      <c r="H28" s="450"/>
      <c r="I28" s="450"/>
      <c r="J28" s="450"/>
      <c r="K28" s="450"/>
      <c r="L28" s="450"/>
      <c r="M28" s="450"/>
      <c r="N28" s="450"/>
      <c r="O28" s="451"/>
      <c r="P28" s="213"/>
      <c r="Q28" s="441"/>
      <c r="R28" s="442"/>
      <c r="S28" s="442"/>
      <c r="T28" s="442"/>
      <c r="U28" s="442"/>
      <c r="V28" s="442"/>
      <c r="W28" s="442"/>
      <c r="X28" s="442"/>
      <c r="Y28" s="442"/>
      <c r="Z28" s="442"/>
      <c r="AA28" s="214"/>
    </row>
    <row r="29" spans="1:49" ht="15" customHeight="1" x14ac:dyDescent="0.2">
      <c r="A29" s="452"/>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row>
  </sheetData>
  <mergeCells count="57">
    <mergeCell ref="A1:AA1"/>
    <mergeCell ref="A2:AA2"/>
    <mergeCell ref="A3:E3"/>
    <mergeCell ref="A4:A5"/>
    <mergeCell ref="B4:B5"/>
    <mergeCell ref="AM6:AO12"/>
    <mergeCell ref="AM13:AO19"/>
    <mergeCell ref="AJ6:AJ12"/>
    <mergeCell ref="AJ13:AJ19"/>
    <mergeCell ref="AC9:AI9"/>
    <mergeCell ref="AA4:AA5"/>
    <mergeCell ref="AB4:AB5"/>
    <mergeCell ref="A6:A12"/>
    <mergeCell ref="B6:B12"/>
    <mergeCell ref="C6:C12"/>
    <mergeCell ref="D6:D12"/>
    <mergeCell ref="E6:E12"/>
    <mergeCell ref="F6:F12"/>
    <mergeCell ref="G6:G12"/>
    <mergeCell ref="H6:H12"/>
    <mergeCell ref="C4:C5"/>
    <mergeCell ref="D4:I4"/>
    <mergeCell ref="J4:J5"/>
    <mergeCell ref="K4:Q4"/>
    <mergeCell ref="T4:T5"/>
    <mergeCell ref="U4:Z4"/>
    <mergeCell ref="I13:I19"/>
    <mergeCell ref="I6:I12"/>
    <mergeCell ref="AB6:AB12"/>
    <mergeCell ref="AB13:AB19"/>
    <mergeCell ref="A13:A19"/>
    <mergeCell ref="B13:B19"/>
    <mergeCell ref="C13:C19"/>
    <mergeCell ref="D13:D19"/>
    <mergeCell ref="E13:E19"/>
    <mergeCell ref="AM4:AO5"/>
    <mergeCell ref="A25:O25"/>
    <mergeCell ref="Q25:Z28"/>
    <mergeCell ref="A26:O28"/>
    <mergeCell ref="A29:Z29"/>
    <mergeCell ref="Z22:Z24"/>
    <mergeCell ref="Q23:T23"/>
    <mergeCell ref="U23:W23"/>
    <mergeCell ref="X23:Y23"/>
    <mergeCell ref="Q24:T24"/>
    <mergeCell ref="Q22:T22"/>
    <mergeCell ref="U22:W22"/>
    <mergeCell ref="X22:Y22"/>
    <mergeCell ref="F13:F19"/>
    <mergeCell ref="G13:G19"/>
    <mergeCell ref="H13:H19"/>
    <mergeCell ref="U24:W24"/>
    <mergeCell ref="X24:Y24"/>
    <mergeCell ref="A20:O20"/>
    <mergeCell ref="Q20:W21"/>
    <mergeCell ref="Z20:Z21"/>
    <mergeCell ref="A21:O24"/>
  </mergeCells>
  <conditionalFormatting sqref="Z22 Z20">
    <cfRule type="cellIs" dxfId="56" priority="75" stopIfTrue="1" operator="equal">
      <formula>"CON DEFICIENCIAS"</formula>
    </cfRule>
    <cfRule type="cellIs" dxfId="55" priority="76" operator="equal">
      <formula>"INEFICIENTE"</formula>
    </cfRule>
    <cfRule type="cellIs" dxfId="54" priority="77" operator="equal">
      <formula>"EFICIENTE"</formula>
    </cfRule>
  </conditionalFormatting>
  <conditionalFormatting sqref="A3">
    <cfRule type="iconSet" priority="73">
      <iconSet iconSet="3Arrows">
        <cfvo type="percent" val="0"/>
        <cfvo type="percent" val="33"/>
        <cfvo type="percent" val="67"/>
      </iconSet>
    </cfRule>
    <cfRule type="dataBar" priority="74">
      <dataBar>
        <cfvo type="min"/>
        <cfvo type="max"/>
        <color rgb="FF63C384"/>
      </dataBar>
    </cfRule>
  </conditionalFormatting>
  <conditionalFormatting sqref="A3 A1">
    <cfRule type="colorScale" priority="72">
      <colorScale>
        <cfvo type="min"/>
        <cfvo type="max"/>
        <color rgb="FF63BE7B"/>
        <color rgb="FFFCFCFF"/>
      </colorScale>
    </cfRule>
  </conditionalFormatting>
  <conditionalFormatting sqref="A2">
    <cfRule type="colorScale" priority="71">
      <colorScale>
        <cfvo type="min"/>
        <cfvo type="max"/>
        <color rgb="FF63BE7B"/>
        <color rgb="FFFCFCFF"/>
      </colorScale>
    </cfRule>
  </conditionalFormatting>
  <conditionalFormatting sqref="J13 J17:J19">
    <cfRule type="cellIs" dxfId="53" priority="68" operator="equal">
      <formula>"MEDIO"</formula>
    </cfRule>
    <cfRule type="cellIs" dxfId="52" priority="69" operator="equal">
      <formula>"ALTO"</formula>
    </cfRule>
    <cfRule type="cellIs" dxfId="51" priority="70" operator="equal">
      <formula>"CRÍTICO"</formula>
    </cfRule>
  </conditionalFormatting>
  <conditionalFormatting sqref="J13 J17:J19">
    <cfRule type="cellIs" dxfId="50" priority="67" operator="equal">
      <formula>"BAJO"</formula>
    </cfRule>
  </conditionalFormatting>
  <conditionalFormatting sqref="S13:T13 S17:T19">
    <cfRule type="cellIs" dxfId="49" priority="64" operator="equal">
      <formula>"INADECUADO"</formula>
    </cfRule>
    <cfRule type="cellIs" dxfId="48" priority="65" operator="equal">
      <formula>"PARCIALMENTE ADECUADO"</formula>
    </cfRule>
    <cfRule type="cellIs" dxfId="47" priority="66" operator="equal">
      <formula>"ADECUADO"</formula>
    </cfRule>
  </conditionalFormatting>
  <conditionalFormatting sqref="Y13:Z13 Y17:Z19">
    <cfRule type="cellIs" dxfId="46" priority="61" stopIfTrue="1" operator="equal">
      <formula>"INEFECTIVO"</formula>
    </cfRule>
    <cfRule type="cellIs" dxfId="45" priority="62" stopIfTrue="1" operator="equal">
      <formula>"CON DEFICIENCIAS"</formula>
    </cfRule>
    <cfRule type="cellIs" dxfId="44" priority="63" stopIfTrue="1" operator="equal">
      <formula>"EFECTIVO"</formula>
    </cfRule>
  </conditionalFormatting>
  <conditionalFormatting sqref="O13:R13 M13 U13:X13 U17:X19 M17:M19 O17:R19">
    <cfRule type="cellIs" dxfId="43" priority="59" stopIfTrue="1" operator="equal">
      <formula>"NO"</formula>
    </cfRule>
    <cfRule type="cellIs" dxfId="42" priority="60" stopIfTrue="1" operator="equal">
      <formula>"SI"</formula>
    </cfRule>
  </conditionalFormatting>
  <conditionalFormatting sqref="J14:J16">
    <cfRule type="cellIs" dxfId="41" priority="56" operator="equal">
      <formula>"MEDIO"</formula>
    </cfRule>
    <cfRule type="cellIs" dxfId="40" priority="57" operator="equal">
      <formula>"ALTO"</formula>
    </cfRule>
    <cfRule type="cellIs" dxfId="39" priority="58" operator="equal">
      <formula>"CRÍTICO"</formula>
    </cfRule>
  </conditionalFormatting>
  <conditionalFormatting sqref="J14:J16">
    <cfRule type="cellIs" dxfId="38" priority="55" operator="equal">
      <formula>"BAJO"</formula>
    </cfRule>
  </conditionalFormatting>
  <conditionalFormatting sqref="S14:T16">
    <cfRule type="cellIs" dxfId="37" priority="52" operator="equal">
      <formula>"INADECUADO"</formula>
    </cfRule>
    <cfRule type="cellIs" dxfId="36" priority="53" operator="equal">
      <formula>"PARCIALMENTE ADECUADO"</formula>
    </cfRule>
    <cfRule type="cellIs" dxfId="35" priority="54" operator="equal">
      <formula>"ADECUADO"</formula>
    </cfRule>
  </conditionalFormatting>
  <conditionalFormatting sqref="Y14:Z16">
    <cfRule type="cellIs" dxfId="34" priority="49" stopIfTrue="1" operator="equal">
      <formula>"INEFECTIVO"</formula>
    </cfRule>
    <cfRule type="cellIs" dxfId="33" priority="50" stopIfTrue="1" operator="equal">
      <formula>"CON DEFICIENCIAS"</formula>
    </cfRule>
    <cfRule type="cellIs" dxfId="32" priority="51" stopIfTrue="1" operator="equal">
      <formula>"EFECTIVO"</formula>
    </cfRule>
  </conditionalFormatting>
  <conditionalFormatting sqref="O14:R16 M14:M16 U14:X16">
    <cfRule type="cellIs" dxfId="31" priority="47" stopIfTrue="1" operator="equal">
      <formula>"NO"</formula>
    </cfRule>
    <cfRule type="cellIs" dxfId="30" priority="48" stopIfTrue="1" operator="equal">
      <formula>"SI"</formula>
    </cfRule>
  </conditionalFormatting>
  <conditionalFormatting sqref="C13">
    <cfRule type="dataBar" priority="46">
      <dataBar>
        <cfvo type="min"/>
        <cfvo type="max"/>
        <color rgb="FF638EC6"/>
      </dataBar>
    </cfRule>
  </conditionalFormatting>
  <conditionalFormatting sqref="C14:C16">
    <cfRule type="dataBar" priority="45">
      <dataBar>
        <cfvo type="min"/>
        <cfvo type="max"/>
        <color rgb="FF638EC6"/>
      </dataBar>
    </cfRule>
  </conditionalFormatting>
  <conditionalFormatting sqref="K13:K19">
    <cfRule type="cellIs" dxfId="29" priority="43" stopIfTrue="1" operator="equal">
      <formula>"NO"</formula>
    </cfRule>
    <cfRule type="cellIs" dxfId="28" priority="44" stopIfTrue="1" operator="equal">
      <formula>"SI"</formula>
    </cfRule>
  </conditionalFormatting>
  <conditionalFormatting sqref="J6 J10:J12">
    <cfRule type="cellIs" dxfId="27" priority="40" operator="equal">
      <formula>"MEDIO"</formula>
    </cfRule>
    <cfRule type="cellIs" dxfId="26" priority="41" operator="equal">
      <formula>"ALTO"</formula>
    </cfRule>
    <cfRule type="cellIs" dxfId="25" priority="42" operator="equal">
      <formula>"CRÍTICO"</formula>
    </cfRule>
  </conditionalFormatting>
  <conditionalFormatting sqref="J6 J10:J12">
    <cfRule type="cellIs" dxfId="24" priority="39" operator="equal">
      <formula>"BAJO"</formula>
    </cfRule>
  </conditionalFormatting>
  <conditionalFormatting sqref="S6:T6 S10:T12">
    <cfRule type="cellIs" dxfId="23" priority="36" operator="equal">
      <formula>"INADECUADO"</formula>
    </cfRule>
    <cfRule type="cellIs" dxfId="22" priority="37" operator="equal">
      <formula>"PARCIALMENTE ADECUADO"</formula>
    </cfRule>
    <cfRule type="cellIs" dxfId="21" priority="38" operator="equal">
      <formula>"ADECUADO"</formula>
    </cfRule>
  </conditionalFormatting>
  <conditionalFormatting sqref="Y6:Z6 Y10:Z12">
    <cfRule type="cellIs" dxfId="20" priority="33" stopIfTrue="1" operator="equal">
      <formula>"INEFECTIVO"</formula>
    </cfRule>
    <cfRule type="cellIs" dxfId="19" priority="34" stopIfTrue="1" operator="equal">
      <formula>"CON DEFICIENCIAS"</formula>
    </cfRule>
    <cfRule type="cellIs" dxfId="18" priority="35" stopIfTrue="1" operator="equal">
      <formula>"EFECTIVO"</formula>
    </cfRule>
  </conditionalFormatting>
  <conditionalFormatting sqref="P6:R6 M6 U6:X6 U10:X12 M10:M12 O10:R12">
    <cfRule type="cellIs" dxfId="17" priority="31" stopIfTrue="1" operator="equal">
      <formula>"NO"</formula>
    </cfRule>
    <cfRule type="cellIs" dxfId="16" priority="32" stopIfTrue="1" operator="equal">
      <formula>"SI"</formula>
    </cfRule>
  </conditionalFormatting>
  <conditionalFormatting sqref="B6">
    <cfRule type="dataBar" priority="30">
      <dataBar>
        <cfvo type="min"/>
        <cfvo type="max"/>
        <color rgb="FF638EC6"/>
      </dataBar>
    </cfRule>
  </conditionalFormatting>
  <conditionalFormatting sqref="H6">
    <cfRule type="dataBar" priority="29">
      <dataBar>
        <cfvo type="min"/>
        <cfvo type="max"/>
        <color rgb="FF638EC6"/>
      </dataBar>
    </cfRule>
  </conditionalFormatting>
  <conditionalFormatting sqref="J7:J9">
    <cfRule type="cellIs" dxfId="15" priority="26" operator="equal">
      <formula>"MEDIO"</formula>
    </cfRule>
    <cfRule type="cellIs" dxfId="14" priority="27" operator="equal">
      <formula>"ALTO"</formula>
    </cfRule>
    <cfRule type="cellIs" dxfId="13" priority="28" operator="equal">
      <formula>"CRÍTICO"</formula>
    </cfRule>
  </conditionalFormatting>
  <conditionalFormatting sqref="J7:J9">
    <cfRule type="cellIs" dxfId="12" priority="25" operator="equal">
      <formula>"BAJO"</formula>
    </cfRule>
  </conditionalFormatting>
  <conditionalFormatting sqref="S7:T9">
    <cfRule type="cellIs" dxfId="11" priority="22" operator="equal">
      <formula>"INADECUADO"</formula>
    </cfRule>
    <cfRule type="cellIs" dxfId="10" priority="23" operator="equal">
      <formula>"PARCIALMENTE ADECUADO"</formula>
    </cfRule>
    <cfRule type="cellIs" dxfId="9" priority="24" operator="equal">
      <formula>"ADECUADO"</formula>
    </cfRule>
  </conditionalFormatting>
  <conditionalFormatting sqref="Y7:Z9">
    <cfRule type="cellIs" dxfId="8" priority="19" stopIfTrue="1" operator="equal">
      <formula>"INEFECTIVO"</formula>
    </cfRule>
    <cfRule type="cellIs" dxfId="7" priority="20" stopIfTrue="1" operator="equal">
      <formula>"CON DEFICIENCIAS"</formula>
    </cfRule>
    <cfRule type="cellIs" dxfId="6" priority="21" stopIfTrue="1" operator="equal">
      <formula>"EFECTIVO"</formula>
    </cfRule>
  </conditionalFormatting>
  <conditionalFormatting sqref="O7:R9 M7:M9 U7:X9">
    <cfRule type="cellIs" dxfId="5" priority="17" stopIfTrue="1" operator="equal">
      <formula>"NO"</formula>
    </cfRule>
    <cfRule type="cellIs" dxfId="4" priority="18" stopIfTrue="1" operator="equal">
      <formula>"SI"</formula>
    </cfRule>
  </conditionalFormatting>
  <conditionalFormatting sqref="B7:B9">
    <cfRule type="dataBar" priority="16">
      <dataBar>
        <cfvo type="min"/>
        <cfvo type="max"/>
        <color rgb="FF638EC6"/>
      </dataBar>
    </cfRule>
  </conditionalFormatting>
  <conditionalFormatting sqref="H7:H9">
    <cfRule type="dataBar" priority="15">
      <dataBar>
        <cfvo type="min"/>
        <cfvo type="max"/>
        <color rgb="FF638EC6"/>
      </dataBar>
    </cfRule>
  </conditionalFormatting>
  <conditionalFormatting sqref="I7:I9">
    <cfRule type="dataBar" priority="14">
      <dataBar>
        <cfvo type="min"/>
        <cfvo type="max"/>
        <color rgb="FF638EC6"/>
      </dataBar>
    </cfRule>
  </conditionalFormatting>
  <conditionalFormatting sqref="C6">
    <cfRule type="dataBar" priority="13">
      <dataBar>
        <cfvo type="min"/>
        <cfvo type="max"/>
        <color rgb="FF638EC6"/>
      </dataBar>
    </cfRule>
  </conditionalFormatting>
  <conditionalFormatting sqref="C7:C9">
    <cfRule type="dataBar" priority="12">
      <dataBar>
        <cfvo type="min"/>
        <cfvo type="max"/>
        <color rgb="FF638EC6"/>
      </dataBar>
    </cfRule>
  </conditionalFormatting>
  <conditionalFormatting sqref="K6:K12">
    <cfRule type="cellIs" dxfId="3" priority="10" stopIfTrue="1" operator="equal">
      <formula>"NO"</formula>
    </cfRule>
    <cfRule type="cellIs" dxfId="2" priority="11" stopIfTrue="1" operator="equal">
      <formula>"SI"</formula>
    </cfRule>
  </conditionalFormatting>
  <conditionalFormatting sqref="I6">
    <cfRule type="dataBar" priority="9">
      <dataBar>
        <cfvo type="min"/>
        <cfvo type="max"/>
        <color rgb="FF638EC6"/>
      </dataBar>
    </cfRule>
  </conditionalFormatting>
  <conditionalFormatting sqref="H13">
    <cfRule type="dataBar" priority="8">
      <dataBar>
        <cfvo type="min"/>
        <cfvo type="max"/>
        <color rgb="FF638EC6"/>
      </dataBar>
    </cfRule>
  </conditionalFormatting>
  <conditionalFormatting sqref="H14:H16">
    <cfRule type="dataBar" priority="7">
      <dataBar>
        <cfvo type="min"/>
        <cfvo type="max"/>
        <color rgb="FF638EC6"/>
      </dataBar>
    </cfRule>
  </conditionalFormatting>
  <conditionalFormatting sqref="I14:I16">
    <cfRule type="dataBar" priority="6">
      <dataBar>
        <cfvo type="min"/>
        <cfvo type="max"/>
        <color rgb="FF638EC6"/>
      </dataBar>
    </cfRule>
  </conditionalFormatting>
  <conditionalFormatting sqref="I13">
    <cfRule type="dataBar" priority="5">
      <dataBar>
        <cfvo type="min"/>
        <cfvo type="max"/>
        <color rgb="FF638EC6"/>
      </dataBar>
    </cfRule>
  </conditionalFormatting>
  <conditionalFormatting sqref="B13">
    <cfRule type="dataBar" priority="4">
      <dataBar>
        <cfvo type="min"/>
        <cfvo type="max"/>
        <color rgb="FF638EC6"/>
      </dataBar>
    </cfRule>
  </conditionalFormatting>
  <conditionalFormatting sqref="B14:B16">
    <cfRule type="dataBar" priority="3">
      <dataBar>
        <cfvo type="min"/>
        <cfvo type="max"/>
        <color rgb="FF638EC6"/>
      </dataBar>
    </cfRule>
  </conditionalFormatting>
  <conditionalFormatting sqref="O6">
    <cfRule type="cellIs" dxfId="1" priority="1" stopIfTrue="1" operator="equal">
      <formula>"NO"</formula>
    </cfRule>
    <cfRule type="cellIs" dxfId="0" priority="2" stopIfTrue="1" operator="equal">
      <formula>"SI"</formula>
    </cfRule>
  </conditionalFormatting>
  <dataValidations count="1">
    <dataValidation type="list" allowBlank="1" showInputMessage="1" showErrorMessage="1" sqref="W6:W19 Q6:Q19 U6:U19 M6:M19 K6:K19 O6:O19" xr:uid="{00000000-0002-0000-0A00-000000000000}">
      <formula1>_OPC1</formula1>
    </dataValidation>
  </dataValidations>
  <pageMargins left="0.31" right="0.31" top="0.39" bottom="0.22" header="0.31496062992125984" footer="0.17"/>
  <pageSetup paperSize="9" scale="45" orientation="landscape" horizontalDpi="4294967295" verticalDpi="4294967295"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D12" sqref="D12"/>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58"/>
  <sheetViews>
    <sheetView topLeftCell="AZ1" zoomScale="82" zoomScaleNormal="82" workbookViewId="0">
      <selection activeCell="BF10" sqref="BF10"/>
    </sheetView>
  </sheetViews>
  <sheetFormatPr baseColWidth="10" defaultColWidth="11.42578125" defaultRowHeight="11.25" x14ac:dyDescent="0.2"/>
  <cols>
    <col min="1" max="1" width="14" style="85" customWidth="1"/>
    <col min="2" max="4" width="8.5703125" style="85" customWidth="1"/>
    <col min="5" max="5" width="4" style="86" customWidth="1"/>
    <col min="6" max="8" width="8" style="85" customWidth="1"/>
    <col min="9" max="11" width="8.85546875" style="85" customWidth="1"/>
    <col min="12" max="12" width="3.28515625" style="87" bestFit="1" customWidth="1"/>
    <col min="13" max="13" width="5.140625" style="87" customWidth="1"/>
    <col min="14" max="14" width="0.7109375" style="87" hidden="1" customWidth="1"/>
    <col min="15" max="15" width="3" style="87" hidden="1" customWidth="1"/>
    <col min="16" max="16" width="5.140625" style="87" hidden="1" customWidth="1"/>
    <col min="17" max="17" width="3" style="87" hidden="1" customWidth="1"/>
    <col min="18" max="18" width="4.28515625" style="87" customWidth="1"/>
    <col min="19" max="21" width="10.85546875" style="87" customWidth="1"/>
    <col min="22" max="24" width="2.7109375" style="86" customWidth="1"/>
    <col min="25" max="25" width="2.85546875" style="86" customWidth="1"/>
    <col min="26" max="31" width="2.7109375" style="86" customWidth="1"/>
    <col min="32" max="32" width="1.140625" style="86" hidden="1" customWidth="1"/>
    <col min="33" max="39" width="2.7109375" style="86" hidden="1" customWidth="1"/>
    <col min="40" max="41" width="5.140625" style="86" hidden="1" customWidth="1"/>
    <col min="42" max="42" width="4.28515625" style="86" customWidth="1"/>
    <col min="43" max="43" width="5.140625" style="86" hidden="1" customWidth="1"/>
    <col min="44" max="44" width="3.28515625" style="86" bestFit="1" customWidth="1"/>
    <col min="45" max="45" width="5.140625" style="86" hidden="1" customWidth="1"/>
    <col min="46" max="46" width="3.28515625" style="86" bestFit="1" customWidth="1"/>
    <col min="47" max="47" width="4.28515625" style="86" customWidth="1"/>
    <col min="48" max="48" width="4.28515625" style="87" customWidth="1"/>
    <col min="49" max="49" width="19.28515625" style="87" customWidth="1"/>
    <col min="50" max="50" width="23" style="87" customWidth="1"/>
    <col min="51" max="51" width="4" style="86" hidden="1" customWidth="1"/>
    <col min="52" max="54" width="11.140625" style="85" customWidth="1"/>
    <col min="55" max="55" width="11.140625" style="86" customWidth="1"/>
    <col min="56" max="56" width="28.5703125" style="86" customWidth="1"/>
    <col min="57" max="57" width="18" style="89" customWidth="1"/>
    <col min="58" max="58" width="56.85546875" style="10" customWidth="1"/>
    <col min="59" max="59" width="61.85546875" style="10" customWidth="1"/>
    <col min="60" max="16384" width="11.42578125" style="10"/>
  </cols>
  <sheetData>
    <row r="1" spans="1:59" ht="11.25" customHeight="1" x14ac:dyDescent="0.2">
      <c r="A1" s="8"/>
      <c r="B1" s="328" t="s">
        <v>0</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30"/>
      <c r="AV1" s="328"/>
      <c r="AW1" s="329"/>
      <c r="AX1" s="330"/>
      <c r="AY1" s="88"/>
      <c r="AZ1" s="8"/>
      <c r="BA1" s="8"/>
      <c r="BB1" s="271" t="s">
        <v>191</v>
      </c>
      <c r="BC1" s="271"/>
      <c r="BD1" s="271"/>
    </row>
    <row r="2" spans="1:59" ht="11.25" customHeight="1" x14ac:dyDescent="0.2">
      <c r="A2" s="8"/>
      <c r="B2" s="325" t="s">
        <v>192</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7"/>
      <c r="AV2" s="331"/>
      <c r="AW2" s="332"/>
      <c r="AX2" s="333"/>
      <c r="AY2" s="88"/>
      <c r="AZ2" s="8"/>
      <c r="BA2" s="8"/>
      <c r="BB2" s="271"/>
      <c r="BC2" s="271"/>
      <c r="BD2" s="271"/>
    </row>
    <row r="3" spans="1:59" ht="12" customHeight="1" x14ac:dyDescent="0.2">
      <c r="A3" s="8"/>
      <c r="B3" s="328" t="s">
        <v>4</v>
      </c>
      <c r="C3" s="329"/>
      <c r="D3" s="330"/>
      <c r="E3" s="328" t="s">
        <v>5</v>
      </c>
      <c r="F3" s="329"/>
      <c r="G3" s="329"/>
      <c r="H3" s="329"/>
      <c r="I3" s="329"/>
      <c r="J3" s="329"/>
      <c r="K3" s="329"/>
      <c r="L3" s="329"/>
      <c r="M3" s="329"/>
      <c r="N3" s="329"/>
      <c r="O3" s="329"/>
      <c r="P3" s="329"/>
      <c r="Q3" s="329"/>
      <c r="R3" s="329"/>
      <c r="S3" s="329"/>
      <c r="T3" s="329"/>
      <c r="U3" s="329"/>
      <c r="V3" s="329"/>
      <c r="W3" s="329"/>
      <c r="X3" s="329"/>
      <c r="Y3" s="329"/>
      <c r="Z3" s="330"/>
      <c r="AA3" s="328" t="s">
        <v>6</v>
      </c>
      <c r="AB3" s="329"/>
      <c r="AC3" s="329"/>
      <c r="AD3" s="329"/>
      <c r="AE3" s="329"/>
      <c r="AF3" s="329"/>
      <c r="AG3" s="329"/>
      <c r="AH3" s="329"/>
      <c r="AI3" s="329"/>
      <c r="AJ3" s="329"/>
      <c r="AK3" s="329"/>
      <c r="AL3" s="329"/>
      <c r="AM3" s="329"/>
      <c r="AN3" s="329"/>
      <c r="AO3" s="329"/>
      <c r="AP3" s="329"/>
      <c r="AQ3" s="329"/>
      <c r="AR3" s="329"/>
      <c r="AS3" s="329"/>
      <c r="AT3" s="329"/>
      <c r="AU3" s="330"/>
      <c r="AV3" s="331"/>
      <c r="AW3" s="332"/>
      <c r="AX3" s="333"/>
      <c r="AY3" s="88"/>
      <c r="AZ3" s="8"/>
      <c r="BA3" s="8"/>
      <c r="BB3" s="337">
        <v>43830</v>
      </c>
      <c r="BC3" s="337"/>
      <c r="BD3" s="337"/>
    </row>
    <row r="4" spans="1:59" ht="12" customHeight="1" x14ac:dyDescent="0.2">
      <c r="A4" s="8"/>
      <c r="B4" s="325" t="s">
        <v>193</v>
      </c>
      <c r="C4" s="326"/>
      <c r="D4" s="327"/>
      <c r="E4" s="325" t="s">
        <v>194</v>
      </c>
      <c r="F4" s="326"/>
      <c r="G4" s="326"/>
      <c r="H4" s="326"/>
      <c r="I4" s="326"/>
      <c r="J4" s="326"/>
      <c r="K4" s="326"/>
      <c r="L4" s="326"/>
      <c r="M4" s="326"/>
      <c r="N4" s="326"/>
      <c r="O4" s="326"/>
      <c r="P4" s="326"/>
      <c r="Q4" s="326"/>
      <c r="R4" s="326"/>
      <c r="S4" s="326"/>
      <c r="T4" s="326"/>
      <c r="U4" s="326"/>
      <c r="V4" s="326"/>
      <c r="W4" s="326"/>
      <c r="X4" s="326"/>
      <c r="Y4" s="326"/>
      <c r="Z4" s="327"/>
      <c r="AA4" s="325">
        <v>4</v>
      </c>
      <c r="AB4" s="326"/>
      <c r="AC4" s="326"/>
      <c r="AD4" s="326"/>
      <c r="AE4" s="326"/>
      <c r="AF4" s="326"/>
      <c r="AG4" s="326"/>
      <c r="AH4" s="326"/>
      <c r="AI4" s="326"/>
      <c r="AJ4" s="326"/>
      <c r="AK4" s="326"/>
      <c r="AL4" s="326"/>
      <c r="AM4" s="326"/>
      <c r="AN4" s="326"/>
      <c r="AO4" s="326"/>
      <c r="AP4" s="326"/>
      <c r="AQ4" s="326"/>
      <c r="AR4" s="326"/>
      <c r="AS4" s="326"/>
      <c r="AT4" s="326"/>
      <c r="AU4" s="327"/>
      <c r="AV4" s="334"/>
      <c r="AW4" s="335"/>
      <c r="AX4" s="336"/>
      <c r="AY4" s="88"/>
      <c r="AZ4" s="8"/>
      <c r="BA4" s="8"/>
      <c r="BB4" s="337"/>
      <c r="BC4" s="337"/>
      <c r="BD4" s="337"/>
    </row>
    <row r="5" spans="1:59" ht="6" customHeight="1" x14ac:dyDescent="0.2">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43"/>
      <c r="AZ5" s="43"/>
      <c r="BA5" s="43"/>
      <c r="BB5" s="8"/>
      <c r="BC5" s="9"/>
      <c r="BD5" s="9"/>
    </row>
    <row r="6" spans="1:59" ht="42" customHeight="1" x14ac:dyDescent="0.2">
      <c r="A6" s="8"/>
      <c r="B6" s="268" t="s">
        <v>11</v>
      </c>
      <c r="C6" s="269"/>
      <c r="D6" s="241" t="s">
        <v>12</v>
      </c>
      <c r="E6" s="242"/>
      <c r="F6" s="242"/>
      <c r="G6" s="242"/>
      <c r="H6" s="243"/>
      <c r="I6" s="268" t="s">
        <v>3</v>
      </c>
      <c r="J6" s="270"/>
      <c r="K6" s="269"/>
      <c r="L6" s="241" t="s">
        <v>203</v>
      </c>
      <c r="M6" s="242"/>
      <c r="N6" s="242"/>
      <c r="O6" s="242"/>
      <c r="P6" s="242"/>
      <c r="Q6" s="242"/>
      <c r="R6" s="242"/>
      <c r="S6" s="242"/>
      <c r="T6" s="242"/>
      <c r="U6" s="243"/>
      <c r="V6" s="268" t="s">
        <v>14</v>
      </c>
      <c r="W6" s="270"/>
      <c r="X6" s="270"/>
      <c r="Y6" s="270"/>
      <c r="Z6" s="270"/>
      <c r="AA6" s="273" t="s">
        <v>195</v>
      </c>
      <c r="AB6" s="273"/>
      <c r="AC6" s="273"/>
      <c r="AD6" s="273"/>
      <c r="AE6" s="273"/>
      <c r="AF6" s="273"/>
      <c r="AG6" s="273"/>
      <c r="AH6" s="273"/>
      <c r="AI6" s="273"/>
      <c r="AJ6" s="273"/>
      <c r="AK6" s="273"/>
      <c r="AL6" s="273"/>
      <c r="AM6" s="273"/>
      <c r="AN6" s="273"/>
      <c r="AO6" s="273"/>
      <c r="AP6" s="273"/>
      <c r="AQ6" s="273"/>
      <c r="AR6" s="273"/>
      <c r="AS6" s="273"/>
      <c r="AT6" s="273"/>
      <c r="AU6" s="273"/>
      <c r="AV6" s="273"/>
      <c r="AW6" s="273"/>
      <c r="AX6" s="274"/>
      <c r="AY6" s="69"/>
      <c r="AZ6" s="69"/>
      <c r="BA6" s="69"/>
      <c r="BB6" s="10"/>
      <c r="BC6" s="69"/>
      <c r="BD6" s="69"/>
    </row>
    <row r="7" spans="1:59" ht="15" customHeight="1" x14ac:dyDescent="0.2">
      <c r="A7" s="8"/>
      <c r="B7" s="16"/>
      <c r="C7" s="16"/>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8"/>
      <c r="AZ7" s="18"/>
      <c r="BA7" s="18"/>
      <c r="BB7" s="18"/>
      <c r="BC7" s="18"/>
      <c r="BD7" s="18"/>
    </row>
    <row r="8" spans="1:59" ht="33.6" customHeight="1" x14ac:dyDescent="0.2">
      <c r="A8" s="25"/>
      <c r="B8" s="257" t="s">
        <v>16</v>
      </c>
      <c r="C8" s="258"/>
      <c r="D8" s="258"/>
      <c r="E8" s="258"/>
      <c r="F8" s="258"/>
      <c r="G8" s="258"/>
      <c r="H8" s="258"/>
      <c r="I8" s="258"/>
      <c r="J8" s="258"/>
      <c r="K8" s="259"/>
      <c r="L8" s="257" t="s">
        <v>17</v>
      </c>
      <c r="M8" s="258"/>
      <c r="N8" s="258"/>
      <c r="O8" s="258"/>
      <c r="P8" s="258"/>
      <c r="Q8" s="258"/>
      <c r="R8" s="258"/>
      <c r="S8" s="263" t="s">
        <v>196</v>
      </c>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323"/>
      <c r="AY8" s="324" t="s">
        <v>197</v>
      </c>
      <c r="AZ8" s="324"/>
      <c r="BA8" s="324"/>
      <c r="BB8" s="324"/>
      <c r="BC8" s="324"/>
      <c r="BD8" s="324"/>
    </row>
    <row r="9" spans="1:59" ht="69" customHeight="1" x14ac:dyDescent="0.2">
      <c r="A9" s="90" t="s">
        <v>5</v>
      </c>
      <c r="B9" s="253" t="s">
        <v>24</v>
      </c>
      <c r="C9" s="254"/>
      <c r="D9" s="255"/>
      <c r="E9" s="31" t="s">
        <v>4</v>
      </c>
      <c r="F9" s="253" t="s">
        <v>25</v>
      </c>
      <c r="G9" s="254"/>
      <c r="H9" s="255"/>
      <c r="I9" s="253" t="s">
        <v>26</v>
      </c>
      <c r="J9" s="254"/>
      <c r="K9" s="255"/>
      <c r="L9" s="31" t="s">
        <v>27</v>
      </c>
      <c r="M9" s="31" t="s">
        <v>28</v>
      </c>
      <c r="N9" s="32"/>
      <c r="O9" s="33" t="s">
        <v>29</v>
      </c>
      <c r="P9" s="33" t="s">
        <v>30</v>
      </c>
      <c r="Q9" s="33" t="s">
        <v>31</v>
      </c>
      <c r="R9" s="31" t="s">
        <v>32</v>
      </c>
      <c r="S9" s="253" t="s">
        <v>33</v>
      </c>
      <c r="T9" s="254"/>
      <c r="U9" s="255"/>
      <c r="V9" s="31" t="s">
        <v>34</v>
      </c>
      <c r="W9" s="31" t="s">
        <v>35</v>
      </c>
      <c r="X9" s="31" t="s">
        <v>36</v>
      </c>
      <c r="Y9" s="34" t="s">
        <v>37</v>
      </c>
      <c r="Z9" s="34" t="s">
        <v>38</v>
      </c>
      <c r="AA9" s="34" t="s">
        <v>39</v>
      </c>
      <c r="AB9" s="34" t="s">
        <v>40</v>
      </c>
      <c r="AC9" s="34" t="s">
        <v>41</v>
      </c>
      <c r="AD9" s="34" t="s">
        <v>42</v>
      </c>
      <c r="AE9" s="34" t="s">
        <v>43</v>
      </c>
      <c r="AF9" s="35"/>
      <c r="AG9" s="36" t="s">
        <v>44</v>
      </c>
      <c r="AH9" s="36" t="s">
        <v>45</v>
      </c>
      <c r="AI9" s="36" t="s">
        <v>46</v>
      </c>
      <c r="AJ9" s="36" t="s">
        <v>47</v>
      </c>
      <c r="AK9" s="36" t="s">
        <v>48</v>
      </c>
      <c r="AL9" s="36" t="s">
        <v>49</v>
      </c>
      <c r="AM9" s="36" t="s">
        <v>50</v>
      </c>
      <c r="AN9" s="36" t="s">
        <v>51</v>
      </c>
      <c r="AO9" s="36" t="s">
        <v>52</v>
      </c>
      <c r="AP9" s="31" t="s">
        <v>53</v>
      </c>
      <c r="AQ9" s="33" t="s">
        <v>54</v>
      </c>
      <c r="AR9" s="31" t="s">
        <v>27</v>
      </c>
      <c r="AS9" s="33" t="s">
        <v>55</v>
      </c>
      <c r="AT9" s="31" t="s">
        <v>28</v>
      </c>
      <c r="AU9" s="31" t="s">
        <v>56</v>
      </c>
      <c r="AV9" s="31" t="s">
        <v>57</v>
      </c>
      <c r="AW9" s="30" t="s">
        <v>19</v>
      </c>
      <c r="AX9" s="30" t="s">
        <v>58</v>
      </c>
      <c r="AY9" s="91" t="s">
        <v>198</v>
      </c>
      <c r="AZ9" s="324" t="s">
        <v>199</v>
      </c>
      <c r="BA9" s="324"/>
      <c r="BB9" s="324"/>
      <c r="BC9" s="91" t="s">
        <v>59</v>
      </c>
      <c r="BD9" s="92" t="s">
        <v>200</v>
      </c>
      <c r="BE9" s="93" t="s">
        <v>201</v>
      </c>
      <c r="BF9" s="93" t="s">
        <v>202</v>
      </c>
      <c r="BG9" s="93" t="s">
        <v>776</v>
      </c>
    </row>
    <row r="10" spans="1:59" s="101" customFormat="1" ht="196.15" customHeight="1" x14ac:dyDescent="0.2">
      <c r="A10" s="94" t="s">
        <v>203</v>
      </c>
      <c r="B10" s="314" t="s">
        <v>204</v>
      </c>
      <c r="C10" s="315"/>
      <c r="D10" s="316"/>
      <c r="E10" s="95" t="s">
        <v>205</v>
      </c>
      <c r="F10" s="311" t="s">
        <v>206</v>
      </c>
      <c r="G10" s="312"/>
      <c r="H10" s="313"/>
      <c r="I10" s="321" t="s">
        <v>207</v>
      </c>
      <c r="J10" s="321"/>
      <c r="K10" s="321"/>
      <c r="L10" s="46" t="s">
        <v>75</v>
      </c>
      <c r="M10" s="46" t="s">
        <v>208</v>
      </c>
      <c r="N10" s="46"/>
      <c r="O10" s="96">
        <f>VLOOKUP(L10,[21]Listas!$M$69:$N$73,2,0)</f>
        <v>1</v>
      </c>
      <c r="P10" s="96"/>
      <c r="Q10" s="96">
        <f>HLOOKUP(M10,[21]Listas!$O$67:$Q$68,2,0)</f>
        <v>5</v>
      </c>
      <c r="R10" s="97" t="str">
        <f>INDEX([21]Listas!$O$69:$Q$73,MATCH(L10,[21]Listas!$M$69:$M$73,0),MATCH(M10,[21]Listas!$O$67:$Q$67,0))</f>
        <v>5
BAJA</v>
      </c>
      <c r="S10" s="321" t="s">
        <v>209</v>
      </c>
      <c r="T10" s="321"/>
      <c r="U10" s="321"/>
      <c r="V10" s="98" t="s">
        <v>78</v>
      </c>
      <c r="W10" s="98" t="s">
        <v>78</v>
      </c>
      <c r="X10" s="98" t="s">
        <v>78</v>
      </c>
      <c r="Y10" s="98" t="s">
        <v>78</v>
      </c>
      <c r="Z10" s="98" t="s">
        <v>78</v>
      </c>
      <c r="AA10" s="98" t="s">
        <v>79</v>
      </c>
      <c r="AB10" s="98" t="s">
        <v>78</v>
      </c>
      <c r="AC10" s="98" t="s">
        <v>78</v>
      </c>
      <c r="AD10" s="98" t="s">
        <v>78</v>
      </c>
      <c r="AE10" s="98" t="s">
        <v>78</v>
      </c>
      <c r="AF10" s="98"/>
      <c r="AG10" s="96">
        <f t="shared" ref="AG10:AG16" si="0">IF(Y10="SI",15,0)</f>
        <v>15</v>
      </c>
      <c r="AH10" s="96">
        <f t="shared" ref="AH10:AH16" si="1">IF(Z10="SI",5,0)</f>
        <v>5</v>
      </c>
      <c r="AI10" s="96">
        <f t="shared" ref="AI10:AI16" si="2">IF(AA10="SI",15,0)</f>
        <v>0</v>
      </c>
      <c r="AJ10" s="96">
        <f t="shared" ref="AJ10:AJ16" si="3">IF(AB10="SI",10,0)</f>
        <v>10</v>
      </c>
      <c r="AK10" s="96">
        <f t="shared" ref="AK10:AK16" si="4">IF(AC10="SI",15,0)</f>
        <v>15</v>
      </c>
      <c r="AL10" s="96">
        <f t="shared" ref="AL10:AL16" si="5">IF(AD10="SI",10,0)</f>
        <v>10</v>
      </c>
      <c r="AM10" s="96">
        <f t="shared" ref="AM10:AM16" si="6">IF(AE10="SI",30,0)</f>
        <v>30</v>
      </c>
      <c r="AN10" s="96">
        <f t="shared" ref="AN10:AN16" si="7">SUM(AG10+AH10+AI10+AJ10+AK10+AL10+AM10)</f>
        <v>85</v>
      </c>
      <c r="AO10" s="96">
        <f t="shared" ref="AO10:AO16" si="8">IF(AN10&lt;=50,0,IF(AN10&gt;=76,2,1))</f>
        <v>2</v>
      </c>
      <c r="AP10" s="97" t="str">
        <f t="shared" ref="AP10:AP16" si="9">CONCATENATE(AN10,"- disminuye ",AO10)</f>
        <v>85- disminuye 2</v>
      </c>
      <c r="AQ10" s="96">
        <f t="shared" ref="AQ10:AQ16" si="10">IF(V10="SI",O10-AO10,O10)</f>
        <v>-1</v>
      </c>
      <c r="AR10" s="97" t="str">
        <f>IF(AQ10&lt;=1,"Rara vez",VLOOKUP(AQ10,[21]Listas!$L$69:$M$73,2,0))</f>
        <v>Rara vez</v>
      </c>
      <c r="AS10" s="96">
        <f t="shared" ref="AS10:AS16" si="11">IF(W10="SI",Q10-AO10,Q10)</f>
        <v>3</v>
      </c>
      <c r="AT10" s="97" t="str">
        <f t="shared" ref="AT10:AT16" si="12">IF(AS10&lt;=9,"Moderado",IF(AS10=20,"Catastrófico",IF(AS10=18,"Moderado","Mayor")))</f>
        <v>Moderado</v>
      </c>
      <c r="AU10" s="97" t="str">
        <f>INDEX([21]Listas!$O$69:$Q$73,MATCH(AR10,[21]Listas!$M$69:$M$73,0),MATCH(AT10,[21]Listas!$O$67:$Q$67,0))</f>
        <v>5
BAJA</v>
      </c>
      <c r="AV10" s="46" t="s">
        <v>80</v>
      </c>
      <c r="AW10" s="99" t="s">
        <v>210</v>
      </c>
      <c r="AX10" s="99" t="s">
        <v>211</v>
      </c>
      <c r="AY10" s="46" t="s">
        <v>212</v>
      </c>
      <c r="AZ10" s="318" t="s">
        <v>213</v>
      </c>
      <c r="BA10" s="318"/>
      <c r="BB10" s="318"/>
      <c r="BC10" s="62" t="s">
        <v>214</v>
      </c>
      <c r="BD10" s="64" t="s">
        <v>215</v>
      </c>
      <c r="BE10" s="61" t="s">
        <v>216</v>
      </c>
      <c r="BF10" s="96" t="s">
        <v>217</v>
      </c>
      <c r="BG10" s="100" t="s">
        <v>218</v>
      </c>
    </row>
    <row r="11" spans="1:59" s="102" customFormat="1" ht="234" customHeight="1" x14ac:dyDescent="0.2">
      <c r="A11" s="61" t="s">
        <v>203</v>
      </c>
      <c r="B11" s="314" t="s">
        <v>219</v>
      </c>
      <c r="C11" s="315"/>
      <c r="D11" s="316"/>
      <c r="E11" s="95" t="s">
        <v>220</v>
      </c>
      <c r="F11" s="311" t="s">
        <v>221</v>
      </c>
      <c r="G11" s="312"/>
      <c r="H11" s="313"/>
      <c r="I11" s="314" t="s">
        <v>222</v>
      </c>
      <c r="J11" s="315"/>
      <c r="K11" s="316"/>
      <c r="L11" s="46" t="s">
        <v>75</v>
      </c>
      <c r="M11" s="46" t="s">
        <v>76</v>
      </c>
      <c r="N11" s="46"/>
      <c r="O11" s="96">
        <f>VLOOKUP(L11,[21]Listas!$M$69:$N$73,2,0)</f>
        <v>1</v>
      </c>
      <c r="P11" s="96"/>
      <c r="Q11" s="96">
        <f>HLOOKUP(M11,[21]Listas!$O$67:$Q$68,2,0)</f>
        <v>20</v>
      </c>
      <c r="R11" s="97" t="str">
        <f>INDEX([21]Listas!$O$69:$Q$73,MATCH(L11,[21]Listas!$M$69:$M$73,0),MATCH(M11,[21]Listas!$O$67:$Q$67,0))</f>
        <v>20
MODERADA</v>
      </c>
      <c r="S11" s="317" t="s">
        <v>223</v>
      </c>
      <c r="T11" s="317"/>
      <c r="U11" s="317"/>
      <c r="V11" s="98" t="s">
        <v>78</v>
      </c>
      <c r="W11" s="98" t="s">
        <v>79</v>
      </c>
      <c r="X11" s="98" t="s">
        <v>78</v>
      </c>
      <c r="Y11" s="98" t="s">
        <v>78</v>
      </c>
      <c r="Z11" s="98" t="s">
        <v>78</v>
      </c>
      <c r="AA11" s="98" t="s">
        <v>79</v>
      </c>
      <c r="AB11" s="98" t="s">
        <v>78</v>
      </c>
      <c r="AC11" s="98" t="s">
        <v>78</v>
      </c>
      <c r="AD11" s="98" t="s">
        <v>78</v>
      </c>
      <c r="AE11" s="98" t="s">
        <v>78</v>
      </c>
      <c r="AF11" s="98"/>
      <c r="AG11" s="96">
        <f t="shared" si="0"/>
        <v>15</v>
      </c>
      <c r="AH11" s="96">
        <f t="shared" si="1"/>
        <v>5</v>
      </c>
      <c r="AI11" s="96">
        <f t="shared" si="2"/>
        <v>0</v>
      </c>
      <c r="AJ11" s="96">
        <f t="shared" si="3"/>
        <v>10</v>
      </c>
      <c r="AK11" s="96">
        <f t="shared" si="4"/>
        <v>15</v>
      </c>
      <c r="AL11" s="96">
        <f t="shared" si="5"/>
        <v>10</v>
      </c>
      <c r="AM11" s="96">
        <f t="shared" si="6"/>
        <v>30</v>
      </c>
      <c r="AN11" s="96">
        <f t="shared" si="7"/>
        <v>85</v>
      </c>
      <c r="AO11" s="96">
        <f t="shared" si="8"/>
        <v>2</v>
      </c>
      <c r="AP11" s="97" t="str">
        <f t="shared" si="9"/>
        <v>85- disminuye 2</v>
      </c>
      <c r="AQ11" s="96">
        <f t="shared" si="10"/>
        <v>-1</v>
      </c>
      <c r="AR11" s="97" t="str">
        <f>IF(AQ11&lt;=1,"Rara vez",VLOOKUP(AQ11,[21]Listas!$L$69:$M$73,2,0))</f>
        <v>Rara vez</v>
      </c>
      <c r="AS11" s="96">
        <f t="shared" si="11"/>
        <v>20</v>
      </c>
      <c r="AT11" s="97" t="str">
        <f t="shared" si="12"/>
        <v>Catastrófico</v>
      </c>
      <c r="AU11" s="97" t="str">
        <f>INDEX([21]Listas!$O$69:$Q$73,MATCH(AR11,[21]Listas!$M$69:$M$73,0),MATCH(AT11,[21]Listas!$O$67:$Q$67,0))</f>
        <v>20
MODERADA</v>
      </c>
      <c r="AV11" s="46" t="s">
        <v>80</v>
      </c>
      <c r="AW11" s="99" t="s">
        <v>224</v>
      </c>
      <c r="AX11" s="99" t="s">
        <v>225</v>
      </c>
      <c r="AY11" s="46" t="s">
        <v>212</v>
      </c>
      <c r="AZ11" s="322" t="s">
        <v>226</v>
      </c>
      <c r="BA11" s="322"/>
      <c r="BB11" s="322"/>
      <c r="BC11" s="62" t="s">
        <v>227</v>
      </c>
      <c r="BD11" s="64" t="s">
        <v>228</v>
      </c>
      <c r="BE11" s="61" t="s">
        <v>216</v>
      </c>
      <c r="BF11" s="96" t="s">
        <v>229</v>
      </c>
      <c r="BG11" s="100" t="s">
        <v>230</v>
      </c>
    </row>
    <row r="12" spans="1:59" s="102" customFormat="1" ht="348.75" x14ac:dyDescent="0.2">
      <c r="A12" s="61" t="s">
        <v>203</v>
      </c>
      <c r="B12" s="308" t="s">
        <v>231</v>
      </c>
      <c r="C12" s="309"/>
      <c r="D12" s="310"/>
      <c r="E12" s="95" t="s">
        <v>232</v>
      </c>
      <c r="F12" s="311" t="s">
        <v>233</v>
      </c>
      <c r="G12" s="312"/>
      <c r="H12" s="313"/>
      <c r="I12" s="314" t="s">
        <v>234</v>
      </c>
      <c r="J12" s="315"/>
      <c r="K12" s="316"/>
      <c r="L12" s="46" t="s">
        <v>75</v>
      </c>
      <c r="M12" s="46" t="s">
        <v>112</v>
      </c>
      <c r="N12" s="46"/>
      <c r="O12" s="96">
        <f>VLOOKUP(L12,[21]Listas!$M$69:$N$73,2,0)</f>
        <v>1</v>
      </c>
      <c r="P12" s="96"/>
      <c r="Q12" s="96">
        <f>HLOOKUP(M12,[21]Listas!$O$67:$Q$68,2,0)</f>
        <v>10</v>
      </c>
      <c r="R12" s="97" t="str">
        <f>INDEX([21]Listas!$O$69:$Q$73,MATCH(L12,[21]Listas!$M$69:$M$73,0),MATCH(M12,[21]Listas!$O$67:$Q$67,0))</f>
        <v>10
BAJA</v>
      </c>
      <c r="S12" s="321" t="s">
        <v>235</v>
      </c>
      <c r="T12" s="321"/>
      <c r="U12" s="321"/>
      <c r="V12" s="98" t="s">
        <v>78</v>
      </c>
      <c r="W12" s="98" t="s">
        <v>78</v>
      </c>
      <c r="X12" s="98" t="s">
        <v>78</v>
      </c>
      <c r="Y12" s="98" t="s">
        <v>78</v>
      </c>
      <c r="Z12" s="98" t="s">
        <v>78</v>
      </c>
      <c r="AA12" s="98" t="s">
        <v>79</v>
      </c>
      <c r="AB12" s="98" t="s">
        <v>78</v>
      </c>
      <c r="AC12" s="98" t="s">
        <v>78</v>
      </c>
      <c r="AD12" s="98" t="s">
        <v>78</v>
      </c>
      <c r="AE12" s="98" t="s">
        <v>78</v>
      </c>
      <c r="AF12" s="98"/>
      <c r="AG12" s="96">
        <f t="shared" si="0"/>
        <v>15</v>
      </c>
      <c r="AH12" s="96">
        <f t="shared" si="1"/>
        <v>5</v>
      </c>
      <c r="AI12" s="96">
        <f t="shared" si="2"/>
        <v>0</v>
      </c>
      <c r="AJ12" s="96">
        <f t="shared" si="3"/>
        <v>10</v>
      </c>
      <c r="AK12" s="96">
        <f t="shared" si="4"/>
        <v>15</v>
      </c>
      <c r="AL12" s="96">
        <f t="shared" si="5"/>
        <v>10</v>
      </c>
      <c r="AM12" s="96">
        <f t="shared" si="6"/>
        <v>30</v>
      </c>
      <c r="AN12" s="96">
        <f t="shared" si="7"/>
        <v>85</v>
      </c>
      <c r="AO12" s="96">
        <f t="shared" si="8"/>
        <v>2</v>
      </c>
      <c r="AP12" s="97" t="str">
        <f t="shared" si="9"/>
        <v>85- disminuye 2</v>
      </c>
      <c r="AQ12" s="96">
        <f t="shared" si="10"/>
        <v>-1</v>
      </c>
      <c r="AR12" s="97" t="str">
        <f>IF(AQ12&lt;=1,"Rara vez",VLOOKUP(AQ12,[21]Listas!$L$69:$M$73,2,0))</f>
        <v>Rara vez</v>
      </c>
      <c r="AS12" s="96">
        <f t="shared" si="11"/>
        <v>8</v>
      </c>
      <c r="AT12" s="97" t="str">
        <f t="shared" si="12"/>
        <v>Moderado</v>
      </c>
      <c r="AU12" s="97" t="str">
        <f>INDEX([21]Listas!$O$69:$Q$73,MATCH(AR12,[21]Listas!$M$69:$M$73,0),MATCH(AT12,[21]Listas!$O$67:$Q$67,0))</f>
        <v>5
BAJA</v>
      </c>
      <c r="AV12" s="46" t="s">
        <v>80</v>
      </c>
      <c r="AW12" s="99" t="s">
        <v>236</v>
      </c>
      <c r="AX12" s="99" t="s">
        <v>237</v>
      </c>
      <c r="AY12" s="46" t="s">
        <v>212</v>
      </c>
      <c r="AZ12" s="318" t="s">
        <v>238</v>
      </c>
      <c r="BA12" s="318"/>
      <c r="BB12" s="318"/>
      <c r="BC12" s="46" t="s">
        <v>227</v>
      </c>
      <c r="BD12" s="64" t="s">
        <v>239</v>
      </c>
      <c r="BE12" s="61" t="s">
        <v>216</v>
      </c>
      <c r="BF12" s="96" t="s">
        <v>240</v>
      </c>
      <c r="BG12" s="100" t="s">
        <v>241</v>
      </c>
    </row>
    <row r="13" spans="1:59" s="102" customFormat="1" ht="188.45" customHeight="1" x14ac:dyDescent="0.2">
      <c r="A13" s="61" t="s">
        <v>203</v>
      </c>
      <c r="B13" s="308" t="s">
        <v>242</v>
      </c>
      <c r="C13" s="309"/>
      <c r="D13" s="310"/>
      <c r="E13" s="103" t="s">
        <v>243</v>
      </c>
      <c r="F13" s="311" t="s">
        <v>244</v>
      </c>
      <c r="G13" s="312"/>
      <c r="H13" s="313"/>
      <c r="I13" s="314" t="s">
        <v>245</v>
      </c>
      <c r="J13" s="315"/>
      <c r="K13" s="316"/>
      <c r="L13" s="46" t="s">
        <v>75</v>
      </c>
      <c r="M13" s="46" t="s">
        <v>112</v>
      </c>
      <c r="N13" s="46"/>
      <c r="O13" s="96">
        <f>VLOOKUP(L13,[21]Listas!$M$69:$N$73,2,0)</f>
        <v>1</v>
      </c>
      <c r="P13" s="96"/>
      <c r="Q13" s="96">
        <f>HLOOKUP(M13,[21]Listas!$O$67:$Q$68,2,0)</f>
        <v>10</v>
      </c>
      <c r="R13" s="97" t="str">
        <f>INDEX([21]Listas!$O$69:$Q$73,MATCH(L13,[21]Listas!$M$69:$M$73,0),MATCH(M13,[21]Listas!$O$67:$Q$67,0))</f>
        <v>10
BAJA</v>
      </c>
      <c r="S13" s="317" t="s">
        <v>246</v>
      </c>
      <c r="T13" s="317"/>
      <c r="U13" s="317"/>
      <c r="V13" s="98" t="s">
        <v>78</v>
      </c>
      <c r="W13" s="98" t="s">
        <v>78</v>
      </c>
      <c r="X13" s="98" t="s">
        <v>78</v>
      </c>
      <c r="Y13" s="98" t="s">
        <v>78</v>
      </c>
      <c r="Z13" s="98" t="s">
        <v>78</v>
      </c>
      <c r="AA13" s="98" t="s">
        <v>79</v>
      </c>
      <c r="AB13" s="98" t="s">
        <v>78</v>
      </c>
      <c r="AC13" s="98" t="s">
        <v>78</v>
      </c>
      <c r="AD13" s="98" t="s">
        <v>78</v>
      </c>
      <c r="AE13" s="98" t="s">
        <v>78</v>
      </c>
      <c r="AF13" s="98"/>
      <c r="AG13" s="96">
        <f t="shared" si="0"/>
        <v>15</v>
      </c>
      <c r="AH13" s="96">
        <f t="shared" si="1"/>
        <v>5</v>
      </c>
      <c r="AI13" s="96">
        <f t="shared" si="2"/>
        <v>0</v>
      </c>
      <c r="AJ13" s="96">
        <f t="shared" si="3"/>
        <v>10</v>
      </c>
      <c r="AK13" s="96">
        <f t="shared" si="4"/>
        <v>15</v>
      </c>
      <c r="AL13" s="96">
        <f t="shared" si="5"/>
        <v>10</v>
      </c>
      <c r="AM13" s="96">
        <f t="shared" si="6"/>
        <v>30</v>
      </c>
      <c r="AN13" s="96">
        <f t="shared" si="7"/>
        <v>85</v>
      </c>
      <c r="AO13" s="96">
        <f t="shared" si="8"/>
        <v>2</v>
      </c>
      <c r="AP13" s="97" t="str">
        <f t="shared" si="9"/>
        <v>85- disminuye 2</v>
      </c>
      <c r="AQ13" s="96">
        <f t="shared" si="10"/>
        <v>-1</v>
      </c>
      <c r="AR13" s="97" t="str">
        <f>IF(AQ13&lt;=1,"Rara vez",VLOOKUP(AQ13,[21]Listas!$L$69:$M$73,2,0))</f>
        <v>Rara vez</v>
      </c>
      <c r="AS13" s="96">
        <f t="shared" si="11"/>
        <v>8</v>
      </c>
      <c r="AT13" s="97" t="str">
        <f t="shared" si="12"/>
        <v>Moderado</v>
      </c>
      <c r="AU13" s="97" t="str">
        <f>INDEX([21]Listas!$O$69:$Q$73,MATCH(AR13,[21]Listas!$M$69:$M$73,0),MATCH(AT13,[21]Listas!$O$67:$Q$67,0))</f>
        <v>5
BAJA</v>
      </c>
      <c r="AV13" s="46" t="s">
        <v>80</v>
      </c>
      <c r="AW13" s="99" t="s">
        <v>247</v>
      </c>
      <c r="AX13" s="99" t="s">
        <v>248</v>
      </c>
      <c r="AY13" s="46" t="s">
        <v>212</v>
      </c>
      <c r="AZ13" s="318" t="s">
        <v>249</v>
      </c>
      <c r="BA13" s="318"/>
      <c r="BB13" s="318"/>
      <c r="BC13" s="62" t="s">
        <v>227</v>
      </c>
      <c r="BD13" s="64" t="s">
        <v>250</v>
      </c>
      <c r="BE13" s="61" t="s">
        <v>216</v>
      </c>
      <c r="BF13" s="96" t="s">
        <v>251</v>
      </c>
      <c r="BG13" s="100" t="s">
        <v>252</v>
      </c>
    </row>
    <row r="14" spans="1:59" s="102" customFormat="1" ht="246.6" customHeight="1" x14ac:dyDescent="0.2">
      <c r="A14" s="61" t="s">
        <v>203</v>
      </c>
      <c r="B14" s="308" t="s">
        <v>253</v>
      </c>
      <c r="C14" s="309"/>
      <c r="D14" s="310"/>
      <c r="E14" s="103" t="s">
        <v>254</v>
      </c>
      <c r="F14" s="311" t="s">
        <v>255</v>
      </c>
      <c r="G14" s="312"/>
      <c r="H14" s="313"/>
      <c r="I14" s="314" t="s">
        <v>256</v>
      </c>
      <c r="J14" s="315"/>
      <c r="K14" s="316"/>
      <c r="L14" s="46" t="s">
        <v>75</v>
      </c>
      <c r="M14" s="46" t="s">
        <v>208</v>
      </c>
      <c r="N14" s="46"/>
      <c r="O14" s="319">
        <f>VLOOKUP(L14,[21]Listas!$M$69:$N$73,2,0)</f>
        <v>1</v>
      </c>
      <c r="P14" s="96"/>
      <c r="Q14" s="319">
        <f>HLOOKUP(M14,[21]Listas!$O$67:$Q$68,2,0)</f>
        <v>5</v>
      </c>
      <c r="R14" s="97" t="str">
        <f>INDEX([21]Listas!$O$69:$Q$73,MATCH(L14,[21]Listas!$M$69:$M$73,0),MATCH(M14,[21]Listas!$O$67:$Q$67,0))</f>
        <v>5
BAJA</v>
      </c>
      <c r="S14" s="317" t="s">
        <v>257</v>
      </c>
      <c r="T14" s="317"/>
      <c r="U14" s="317"/>
      <c r="V14" s="98" t="s">
        <v>78</v>
      </c>
      <c r="W14" s="98" t="s">
        <v>79</v>
      </c>
      <c r="X14" s="98" t="s">
        <v>78</v>
      </c>
      <c r="Y14" s="98" t="s">
        <v>78</v>
      </c>
      <c r="Z14" s="98" t="s">
        <v>78</v>
      </c>
      <c r="AA14" s="98" t="s">
        <v>79</v>
      </c>
      <c r="AB14" s="98" t="s">
        <v>78</v>
      </c>
      <c r="AC14" s="98" t="s">
        <v>78</v>
      </c>
      <c r="AD14" s="98" t="s">
        <v>78</v>
      </c>
      <c r="AE14" s="98" t="s">
        <v>78</v>
      </c>
      <c r="AF14" s="320"/>
      <c r="AG14" s="319">
        <f t="shared" si="0"/>
        <v>15</v>
      </c>
      <c r="AH14" s="319">
        <f t="shared" si="1"/>
        <v>5</v>
      </c>
      <c r="AI14" s="319">
        <f t="shared" si="2"/>
        <v>0</v>
      </c>
      <c r="AJ14" s="319">
        <f t="shared" si="3"/>
        <v>10</v>
      </c>
      <c r="AK14" s="319">
        <f t="shared" si="4"/>
        <v>15</v>
      </c>
      <c r="AL14" s="96">
        <f t="shared" si="5"/>
        <v>10</v>
      </c>
      <c r="AM14" s="96">
        <f t="shared" si="6"/>
        <v>30</v>
      </c>
      <c r="AN14" s="96">
        <f t="shared" si="7"/>
        <v>85</v>
      </c>
      <c r="AO14" s="96">
        <f t="shared" si="8"/>
        <v>2</v>
      </c>
      <c r="AP14" s="97" t="str">
        <f t="shared" si="9"/>
        <v>85- disminuye 2</v>
      </c>
      <c r="AQ14" s="96">
        <f t="shared" si="10"/>
        <v>-1</v>
      </c>
      <c r="AR14" s="97" t="str">
        <f>IF(AQ14&lt;=1,"Rara vez",VLOOKUP(AQ14,[21]Listas!$L$69:$M$73,2,0))</f>
        <v>Rara vez</v>
      </c>
      <c r="AS14" s="319">
        <f t="shared" si="11"/>
        <v>5</v>
      </c>
      <c r="AT14" s="97" t="str">
        <f t="shared" si="12"/>
        <v>Moderado</v>
      </c>
      <c r="AU14" s="97" t="str">
        <f>INDEX([21]Listas!$O$69:$Q$73,MATCH(AR14,[21]Listas!$M$69:$M$73,0),MATCH(AT14,[21]Listas!$O$67:$Q$67,0))</f>
        <v>5
BAJA</v>
      </c>
      <c r="AV14" s="46" t="s">
        <v>80</v>
      </c>
      <c r="AW14" s="99" t="s">
        <v>258</v>
      </c>
      <c r="AX14" s="99" t="s">
        <v>259</v>
      </c>
      <c r="AY14" s="46" t="s">
        <v>212</v>
      </c>
      <c r="AZ14" s="318" t="s">
        <v>260</v>
      </c>
      <c r="BA14" s="318"/>
      <c r="BB14" s="318"/>
      <c r="BC14" s="62" t="s">
        <v>227</v>
      </c>
      <c r="BD14" s="64" t="s">
        <v>261</v>
      </c>
      <c r="BE14" s="61" t="s">
        <v>216</v>
      </c>
      <c r="BF14" s="96" t="s">
        <v>262</v>
      </c>
      <c r="BG14" s="104" t="s">
        <v>263</v>
      </c>
    </row>
    <row r="15" spans="1:59" s="102" customFormat="1" ht="213.75" x14ac:dyDescent="0.2">
      <c r="A15" s="61" t="s">
        <v>203</v>
      </c>
      <c r="B15" s="308" t="s">
        <v>264</v>
      </c>
      <c r="C15" s="309"/>
      <c r="D15" s="310"/>
      <c r="E15" s="95" t="s">
        <v>265</v>
      </c>
      <c r="F15" s="311" t="s">
        <v>266</v>
      </c>
      <c r="G15" s="312"/>
      <c r="H15" s="313"/>
      <c r="I15" s="314" t="s">
        <v>267</v>
      </c>
      <c r="J15" s="315"/>
      <c r="K15" s="316"/>
      <c r="L15" s="46" t="s">
        <v>95</v>
      </c>
      <c r="M15" s="46" t="s">
        <v>112</v>
      </c>
      <c r="N15" s="46"/>
      <c r="O15" s="319">
        <f>VLOOKUP(L15,[21]Listas!$M$69:$N$73,2,0)</f>
        <v>2</v>
      </c>
      <c r="P15" s="96"/>
      <c r="Q15" s="319">
        <f>HLOOKUP(M15,[21]Listas!$O$67:$Q$68,2,0)</f>
        <v>10</v>
      </c>
      <c r="R15" s="97" t="str">
        <f>INDEX([21]Listas!$O$69:$Q$73,MATCH(L15,[21]Listas!$M$69:$M$73,0),MATCH(M15,[21]Listas!$O$67:$Q$67,0))</f>
        <v>20
MODERADA</v>
      </c>
      <c r="S15" s="317" t="s">
        <v>268</v>
      </c>
      <c r="T15" s="317"/>
      <c r="U15" s="317"/>
      <c r="V15" s="98" t="s">
        <v>78</v>
      </c>
      <c r="W15" s="98" t="s">
        <v>79</v>
      </c>
      <c r="X15" s="98" t="s">
        <v>79</v>
      </c>
      <c r="Y15" s="98" t="s">
        <v>78</v>
      </c>
      <c r="Z15" s="98" t="s">
        <v>78</v>
      </c>
      <c r="AA15" s="98" t="s">
        <v>79</v>
      </c>
      <c r="AB15" s="98" t="s">
        <v>78</v>
      </c>
      <c r="AC15" s="98" t="s">
        <v>78</v>
      </c>
      <c r="AD15" s="98" t="s">
        <v>78</v>
      </c>
      <c r="AE15" s="98" t="s">
        <v>78</v>
      </c>
      <c r="AF15" s="320"/>
      <c r="AG15" s="319">
        <f t="shared" si="0"/>
        <v>15</v>
      </c>
      <c r="AH15" s="319">
        <f t="shared" si="1"/>
        <v>5</v>
      </c>
      <c r="AI15" s="319">
        <f t="shared" si="2"/>
        <v>0</v>
      </c>
      <c r="AJ15" s="319">
        <f t="shared" si="3"/>
        <v>10</v>
      </c>
      <c r="AK15" s="319">
        <f t="shared" si="4"/>
        <v>15</v>
      </c>
      <c r="AL15" s="96">
        <f t="shared" si="5"/>
        <v>10</v>
      </c>
      <c r="AM15" s="96">
        <f t="shared" si="6"/>
        <v>30</v>
      </c>
      <c r="AN15" s="96">
        <f t="shared" si="7"/>
        <v>85</v>
      </c>
      <c r="AO15" s="96">
        <f t="shared" si="8"/>
        <v>2</v>
      </c>
      <c r="AP15" s="97" t="str">
        <f t="shared" si="9"/>
        <v>85- disminuye 2</v>
      </c>
      <c r="AQ15" s="96">
        <f t="shared" si="10"/>
        <v>0</v>
      </c>
      <c r="AR15" s="97" t="str">
        <f>IF(AQ15&lt;=1,"Rara vez",VLOOKUP(AQ15,[21]Listas!$L$69:$M$73,2,0))</f>
        <v>Rara vez</v>
      </c>
      <c r="AS15" s="319">
        <f t="shared" si="11"/>
        <v>10</v>
      </c>
      <c r="AT15" s="97" t="str">
        <f t="shared" si="12"/>
        <v>Mayor</v>
      </c>
      <c r="AU15" s="97" t="str">
        <f>INDEX([21]Listas!$O$69:$Q$73,MATCH(AR15,[21]Listas!$M$69:$M$73,0),MATCH(AT15,[21]Listas!$O$67:$Q$67,0))</f>
        <v>10
BAJA</v>
      </c>
      <c r="AV15" s="46" t="s">
        <v>269</v>
      </c>
      <c r="AW15" s="99" t="s">
        <v>270</v>
      </c>
      <c r="AX15" s="99" t="s">
        <v>271</v>
      </c>
      <c r="AY15" s="46" t="s">
        <v>212</v>
      </c>
      <c r="AZ15" s="318" t="s">
        <v>272</v>
      </c>
      <c r="BA15" s="318"/>
      <c r="BB15" s="318"/>
      <c r="BC15" s="62" t="s">
        <v>227</v>
      </c>
      <c r="BD15" s="64" t="s">
        <v>273</v>
      </c>
      <c r="BE15" s="61" t="s">
        <v>216</v>
      </c>
      <c r="BF15" s="96" t="s">
        <v>274</v>
      </c>
      <c r="BG15" s="100" t="s">
        <v>275</v>
      </c>
    </row>
    <row r="16" spans="1:59" s="102" customFormat="1" ht="247.5" x14ac:dyDescent="0.2">
      <c r="A16" s="61" t="s">
        <v>203</v>
      </c>
      <c r="B16" s="308" t="s">
        <v>276</v>
      </c>
      <c r="C16" s="309"/>
      <c r="D16" s="310"/>
      <c r="E16" s="103" t="s">
        <v>277</v>
      </c>
      <c r="F16" s="311" t="s">
        <v>278</v>
      </c>
      <c r="G16" s="312"/>
      <c r="H16" s="313"/>
      <c r="I16" s="314" t="s">
        <v>279</v>
      </c>
      <c r="J16" s="315"/>
      <c r="K16" s="316"/>
      <c r="L16" s="46" t="s">
        <v>75</v>
      </c>
      <c r="M16" s="46" t="s">
        <v>112</v>
      </c>
      <c r="N16" s="46"/>
      <c r="O16" s="96">
        <f>VLOOKUP(L16,[21]Listas!$M$69:$N$73,2,0)</f>
        <v>1</v>
      </c>
      <c r="P16" s="96"/>
      <c r="Q16" s="96">
        <f>HLOOKUP(M16,[21]Listas!$O$67:$Q$68,2,0)</f>
        <v>10</v>
      </c>
      <c r="R16" s="97" t="str">
        <f>INDEX([21]Listas!$O$69:$Q$73,MATCH(L16,[21]Listas!$M$69:$M$73,0),MATCH(M16,[21]Listas!$O$67:$Q$67,0))</f>
        <v>10
BAJA</v>
      </c>
      <c r="S16" s="317" t="s">
        <v>280</v>
      </c>
      <c r="T16" s="317"/>
      <c r="U16" s="317"/>
      <c r="V16" s="98" t="s">
        <v>78</v>
      </c>
      <c r="W16" s="98" t="s">
        <v>78</v>
      </c>
      <c r="X16" s="98" t="s">
        <v>78</v>
      </c>
      <c r="Y16" s="98" t="s">
        <v>78</v>
      </c>
      <c r="Z16" s="98" t="s">
        <v>78</v>
      </c>
      <c r="AA16" s="98" t="s">
        <v>79</v>
      </c>
      <c r="AB16" s="98" t="s">
        <v>78</v>
      </c>
      <c r="AC16" s="98" t="s">
        <v>78</v>
      </c>
      <c r="AD16" s="98" t="s">
        <v>78</v>
      </c>
      <c r="AE16" s="98" t="s">
        <v>78</v>
      </c>
      <c r="AF16" s="98"/>
      <c r="AG16" s="96">
        <f t="shared" si="0"/>
        <v>15</v>
      </c>
      <c r="AH16" s="96">
        <f t="shared" si="1"/>
        <v>5</v>
      </c>
      <c r="AI16" s="96">
        <f t="shared" si="2"/>
        <v>0</v>
      </c>
      <c r="AJ16" s="96">
        <f t="shared" si="3"/>
        <v>10</v>
      </c>
      <c r="AK16" s="96">
        <f t="shared" si="4"/>
        <v>15</v>
      </c>
      <c r="AL16" s="96">
        <f t="shared" si="5"/>
        <v>10</v>
      </c>
      <c r="AM16" s="96">
        <f t="shared" si="6"/>
        <v>30</v>
      </c>
      <c r="AN16" s="96">
        <f t="shared" si="7"/>
        <v>85</v>
      </c>
      <c r="AO16" s="96">
        <f t="shared" si="8"/>
        <v>2</v>
      </c>
      <c r="AP16" s="97" t="str">
        <f t="shared" si="9"/>
        <v>85- disminuye 2</v>
      </c>
      <c r="AQ16" s="96">
        <f t="shared" si="10"/>
        <v>-1</v>
      </c>
      <c r="AR16" s="97" t="str">
        <f>IF(AQ16&lt;=1,"Rara vez",VLOOKUP(AQ16,[21]Listas!$L$69:$M$73,2,0))</f>
        <v>Rara vez</v>
      </c>
      <c r="AS16" s="96">
        <f t="shared" si="11"/>
        <v>8</v>
      </c>
      <c r="AT16" s="97" t="str">
        <f t="shared" si="12"/>
        <v>Moderado</v>
      </c>
      <c r="AU16" s="97" t="str">
        <f>INDEX([21]Listas!$O$69:$Q$73,MATCH(AR16,[21]Listas!$M$69:$M$73,0),MATCH(AT16,[21]Listas!$O$67:$Q$67,0))</f>
        <v>5
BAJA</v>
      </c>
      <c r="AV16" s="46" t="s">
        <v>80</v>
      </c>
      <c r="AW16" s="99" t="s">
        <v>281</v>
      </c>
      <c r="AX16" s="99" t="s">
        <v>282</v>
      </c>
      <c r="AY16" s="46" t="s">
        <v>212</v>
      </c>
      <c r="AZ16" s="318" t="s">
        <v>283</v>
      </c>
      <c r="BA16" s="318"/>
      <c r="BB16" s="318"/>
      <c r="BC16" s="62" t="s">
        <v>227</v>
      </c>
      <c r="BD16" s="64" t="s">
        <v>284</v>
      </c>
      <c r="BE16" s="61" t="s">
        <v>216</v>
      </c>
      <c r="BF16" s="96" t="s">
        <v>285</v>
      </c>
      <c r="BG16" s="100" t="s">
        <v>286</v>
      </c>
    </row>
    <row r="17" spans="2:59" x14ac:dyDescent="0.2">
      <c r="B17" s="8"/>
      <c r="C17" s="8"/>
      <c r="D17" s="8"/>
      <c r="E17" s="70"/>
      <c r="F17" s="8"/>
      <c r="G17" s="8"/>
      <c r="H17" s="8"/>
      <c r="I17" s="8"/>
      <c r="J17" s="8"/>
      <c r="K17" s="8"/>
      <c r="L17" s="105"/>
      <c r="M17" s="105"/>
      <c r="N17" s="105"/>
      <c r="O17" s="307"/>
      <c r="P17" s="105"/>
      <c r="Q17" s="307"/>
      <c r="R17" s="105"/>
      <c r="S17" s="105"/>
      <c r="T17" s="105"/>
      <c r="U17" s="105"/>
      <c r="V17" s="70"/>
      <c r="W17" s="70"/>
      <c r="X17" s="70"/>
      <c r="Y17" s="70"/>
      <c r="Z17" s="70"/>
      <c r="AA17" s="70"/>
      <c r="AB17" s="70"/>
      <c r="AC17" s="70"/>
      <c r="AD17" s="70"/>
      <c r="AE17" s="70"/>
      <c r="AF17" s="306"/>
      <c r="AG17" s="306"/>
      <c r="AH17" s="306"/>
      <c r="AI17" s="306"/>
      <c r="AJ17" s="306"/>
      <c r="AK17" s="306"/>
      <c r="AL17" s="70"/>
      <c r="AM17" s="70"/>
      <c r="AN17" s="70"/>
      <c r="AO17" s="70"/>
      <c r="AP17" s="70"/>
      <c r="AQ17" s="306"/>
      <c r="AR17" s="70"/>
      <c r="AS17" s="306"/>
      <c r="AT17" s="70"/>
      <c r="AU17" s="70"/>
      <c r="AV17" s="105"/>
      <c r="AW17" s="105"/>
      <c r="AX17" s="105"/>
      <c r="AY17" s="70"/>
      <c r="AZ17" s="8"/>
      <c r="BA17" s="8"/>
      <c r="BB17" s="8"/>
      <c r="BC17" s="70"/>
      <c r="BD17" s="70"/>
      <c r="BE17" s="43"/>
      <c r="BF17" s="102"/>
      <c r="BG17" s="102"/>
    </row>
    <row r="18" spans="2:59" x14ac:dyDescent="0.2">
      <c r="B18" s="8"/>
      <c r="C18" s="8"/>
      <c r="D18" s="8"/>
      <c r="E18" s="70"/>
      <c r="F18" s="8"/>
      <c r="G18" s="8"/>
      <c r="H18" s="8"/>
      <c r="I18" s="8"/>
      <c r="J18" s="8"/>
      <c r="K18" s="8"/>
      <c r="L18" s="105"/>
      <c r="M18" s="105"/>
      <c r="N18" s="105"/>
      <c r="O18" s="307"/>
      <c r="P18" s="105"/>
      <c r="Q18" s="307"/>
      <c r="R18" s="105"/>
      <c r="S18" s="105"/>
      <c r="T18" s="105"/>
      <c r="U18" s="105"/>
      <c r="V18" s="70"/>
      <c r="W18" s="70"/>
      <c r="X18" s="70"/>
      <c r="Y18" s="70"/>
      <c r="Z18" s="70"/>
      <c r="AA18" s="70"/>
      <c r="AB18" s="70"/>
      <c r="AC18" s="70"/>
      <c r="AD18" s="70"/>
      <c r="AE18" s="70"/>
      <c r="AF18" s="306"/>
      <c r="AG18" s="306"/>
      <c r="AH18" s="306"/>
      <c r="AI18" s="306"/>
      <c r="AJ18" s="306"/>
      <c r="AK18" s="306"/>
      <c r="AL18" s="70"/>
      <c r="AM18" s="70"/>
      <c r="AN18" s="70"/>
      <c r="AO18" s="70"/>
      <c r="AP18" s="70"/>
      <c r="AQ18" s="306"/>
      <c r="AR18" s="70"/>
      <c r="AS18" s="306"/>
      <c r="AT18" s="70"/>
      <c r="AU18" s="70"/>
      <c r="AV18" s="105"/>
      <c r="AW18" s="105"/>
      <c r="AX18" s="105"/>
      <c r="AY18" s="70"/>
      <c r="AZ18" s="8"/>
      <c r="BA18" s="8"/>
      <c r="BB18" s="8"/>
      <c r="BC18" s="70"/>
      <c r="BD18" s="70"/>
      <c r="BE18" s="43"/>
      <c r="BF18" s="102"/>
      <c r="BG18" s="102"/>
    </row>
    <row r="19" spans="2:59" x14ac:dyDescent="0.2">
      <c r="O19" s="304"/>
      <c r="Q19" s="304"/>
      <c r="AG19" s="305"/>
      <c r="AI19" s="305"/>
      <c r="AK19" s="305"/>
    </row>
    <row r="20" spans="2:59" x14ac:dyDescent="0.2">
      <c r="O20" s="304"/>
      <c r="Q20" s="304"/>
      <c r="AG20" s="305"/>
      <c r="AI20" s="305"/>
      <c r="AK20" s="305"/>
    </row>
    <row r="21" spans="2:59" x14ac:dyDescent="0.2">
      <c r="O21" s="304"/>
      <c r="Q21" s="304"/>
      <c r="AG21" s="305"/>
      <c r="AI21" s="305"/>
      <c r="AK21" s="305"/>
    </row>
    <row r="22" spans="2:59" x14ac:dyDescent="0.2">
      <c r="O22" s="304"/>
      <c r="Q22" s="304"/>
      <c r="AG22" s="305"/>
      <c r="AI22" s="305"/>
      <c r="AK22" s="305"/>
    </row>
    <row r="23" spans="2:59" x14ac:dyDescent="0.2">
      <c r="O23" s="304"/>
      <c r="Q23" s="304"/>
      <c r="AG23" s="305"/>
      <c r="AI23" s="305"/>
      <c r="AK23" s="305"/>
    </row>
    <row r="24" spans="2:59" x14ac:dyDescent="0.2">
      <c r="O24" s="304"/>
      <c r="Q24" s="304"/>
      <c r="AG24" s="305"/>
      <c r="AI24" s="305"/>
      <c r="AK24" s="305"/>
    </row>
    <row r="25" spans="2:59" x14ac:dyDescent="0.2">
      <c r="T25" s="87" t="s">
        <v>111</v>
      </c>
    </row>
    <row r="27" spans="2:59" x14ac:dyDescent="0.2">
      <c r="T27" s="87" t="s">
        <v>79</v>
      </c>
    </row>
    <row r="28" spans="2:59" x14ac:dyDescent="0.2">
      <c r="T28" s="87" t="s">
        <v>78</v>
      </c>
    </row>
    <row r="44" spans="1:59" s="86" customFormat="1" x14ac:dyDescent="0.2">
      <c r="A44" s="85"/>
      <c r="B44" s="85"/>
      <c r="C44" s="85"/>
      <c r="D44" s="85"/>
      <c r="F44" s="85"/>
      <c r="G44" s="85"/>
      <c r="H44" s="85"/>
      <c r="I44" s="85"/>
      <c r="J44" s="85"/>
      <c r="K44" s="85"/>
      <c r="L44" s="87"/>
      <c r="M44" s="87"/>
      <c r="N44" s="87"/>
      <c r="O44" s="304"/>
      <c r="P44" s="87"/>
      <c r="Q44" s="304"/>
      <c r="R44" s="87"/>
      <c r="S44" s="87"/>
      <c r="T44" s="87"/>
      <c r="U44" s="87"/>
      <c r="AG44" s="305"/>
      <c r="AI44" s="305"/>
      <c r="AK44" s="305"/>
      <c r="AV44" s="87"/>
      <c r="AW44" s="87"/>
      <c r="AX44" s="87"/>
      <c r="AZ44" s="85"/>
      <c r="BA44" s="85"/>
      <c r="BB44" s="85"/>
      <c r="BE44" s="89"/>
      <c r="BF44" s="10"/>
      <c r="BG44" s="10"/>
    </row>
    <row r="45" spans="1:59" s="86" customFormat="1" x14ac:dyDescent="0.2">
      <c r="A45" s="85"/>
      <c r="B45" s="85"/>
      <c r="C45" s="85"/>
      <c r="D45" s="85"/>
      <c r="F45" s="85"/>
      <c r="G45" s="85"/>
      <c r="H45" s="85"/>
      <c r="I45" s="85"/>
      <c r="J45" s="85"/>
      <c r="K45" s="85"/>
      <c r="L45" s="87"/>
      <c r="M45" s="87"/>
      <c r="N45" s="87"/>
      <c r="O45" s="304"/>
      <c r="P45" s="87"/>
      <c r="Q45" s="304"/>
      <c r="R45" s="87"/>
      <c r="S45" s="87"/>
      <c r="T45" s="87"/>
      <c r="U45" s="87"/>
      <c r="AG45" s="305"/>
      <c r="AI45" s="305"/>
      <c r="AK45" s="305"/>
      <c r="AV45" s="87"/>
      <c r="AW45" s="87"/>
      <c r="AX45" s="87"/>
      <c r="AZ45" s="85"/>
      <c r="BA45" s="85"/>
      <c r="BB45" s="85"/>
      <c r="BE45" s="89"/>
      <c r="BF45" s="10"/>
      <c r="BG45" s="10"/>
    </row>
    <row r="46" spans="1:59" s="86" customFormat="1" x14ac:dyDescent="0.2">
      <c r="A46" s="85"/>
      <c r="B46" s="85"/>
      <c r="C46" s="85"/>
      <c r="D46" s="85"/>
      <c r="F46" s="85"/>
      <c r="G46" s="85"/>
      <c r="H46" s="85"/>
      <c r="I46" s="85"/>
      <c r="J46" s="85"/>
      <c r="K46" s="85"/>
      <c r="L46" s="87"/>
      <c r="M46" s="87"/>
      <c r="N46" s="87"/>
      <c r="O46" s="304"/>
      <c r="P46" s="87"/>
      <c r="Q46" s="304"/>
      <c r="R46" s="87"/>
      <c r="S46" s="87"/>
      <c r="T46" s="87"/>
      <c r="U46" s="87"/>
      <c r="AG46" s="305"/>
      <c r="AI46" s="305"/>
      <c r="AK46" s="305"/>
      <c r="AV46" s="87"/>
      <c r="AW46" s="87"/>
      <c r="AX46" s="87"/>
      <c r="AZ46" s="85"/>
      <c r="BA46" s="85"/>
      <c r="BB46" s="85"/>
      <c r="BE46" s="89"/>
      <c r="BF46" s="10"/>
      <c r="BG46" s="10"/>
    </row>
    <row r="47" spans="1:59" s="86" customFormat="1" x14ac:dyDescent="0.2">
      <c r="A47" s="85"/>
      <c r="B47" s="85"/>
      <c r="C47" s="85"/>
      <c r="D47" s="85"/>
      <c r="F47" s="85"/>
      <c r="G47" s="85"/>
      <c r="H47" s="85"/>
      <c r="I47" s="85"/>
      <c r="J47" s="85"/>
      <c r="K47" s="85"/>
      <c r="L47" s="87"/>
      <c r="M47" s="87"/>
      <c r="N47" s="87"/>
      <c r="O47" s="304"/>
      <c r="P47" s="87"/>
      <c r="Q47" s="304"/>
      <c r="R47" s="87"/>
      <c r="S47" s="87"/>
      <c r="T47" s="87"/>
      <c r="U47" s="87"/>
      <c r="AG47" s="305"/>
      <c r="AI47" s="305"/>
      <c r="AK47" s="305"/>
      <c r="AV47" s="87"/>
      <c r="AW47" s="87"/>
      <c r="AX47" s="87"/>
      <c r="AZ47" s="85"/>
      <c r="BA47" s="85"/>
      <c r="BB47" s="85"/>
      <c r="BE47" s="89"/>
      <c r="BF47" s="10"/>
      <c r="BG47" s="10"/>
    </row>
    <row r="48" spans="1:59" s="86" customFormat="1" x14ac:dyDescent="0.2">
      <c r="A48" s="85"/>
      <c r="B48" s="85"/>
      <c r="C48" s="85"/>
      <c r="D48" s="85"/>
      <c r="F48" s="85"/>
      <c r="G48" s="85"/>
      <c r="H48" s="85"/>
      <c r="I48" s="85"/>
      <c r="J48" s="85"/>
      <c r="K48" s="85"/>
      <c r="L48" s="87"/>
      <c r="M48" s="87"/>
      <c r="N48" s="87"/>
      <c r="O48" s="304"/>
      <c r="P48" s="87"/>
      <c r="Q48" s="304"/>
      <c r="R48" s="87"/>
      <c r="S48" s="87"/>
      <c r="T48" s="87"/>
      <c r="U48" s="87"/>
      <c r="AG48" s="305"/>
      <c r="AI48" s="305"/>
      <c r="AK48" s="305"/>
      <c r="AV48" s="87"/>
      <c r="AW48" s="87"/>
      <c r="AX48" s="87"/>
      <c r="AZ48" s="85"/>
      <c r="BA48" s="85"/>
      <c r="BB48" s="85"/>
      <c r="BE48" s="89"/>
      <c r="BF48" s="10"/>
      <c r="BG48" s="10"/>
    </row>
    <row r="49" spans="1:59" s="86" customFormat="1" x14ac:dyDescent="0.2">
      <c r="A49" s="85"/>
      <c r="B49" s="85"/>
      <c r="C49" s="85"/>
      <c r="D49" s="85"/>
      <c r="F49" s="85"/>
      <c r="G49" s="85"/>
      <c r="H49" s="85"/>
      <c r="I49" s="85"/>
      <c r="J49" s="85"/>
      <c r="K49" s="85"/>
      <c r="L49" s="87"/>
      <c r="M49" s="87"/>
      <c r="N49" s="87"/>
      <c r="O49" s="304"/>
      <c r="P49" s="87"/>
      <c r="Q49" s="304"/>
      <c r="R49" s="87"/>
      <c r="S49" s="87"/>
      <c r="T49" s="87"/>
      <c r="U49" s="87"/>
      <c r="AG49" s="305"/>
      <c r="AI49" s="305"/>
      <c r="AK49" s="305"/>
      <c r="AV49" s="87"/>
      <c r="AW49" s="87"/>
      <c r="AX49" s="87"/>
      <c r="AZ49" s="85"/>
      <c r="BA49" s="85"/>
      <c r="BB49" s="85"/>
      <c r="BE49" s="89"/>
      <c r="BF49" s="10"/>
      <c r="BG49" s="10"/>
    </row>
    <row r="50" spans="1:59" s="86" customFormat="1" x14ac:dyDescent="0.2">
      <c r="A50" s="85"/>
      <c r="B50" s="85"/>
      <c r="C50" s="85"/>
      <c r="D50" s="85"/>
      <c r="F50" s="85"/>
      <c r="G50" s="85"/>
      <c r="H50" s="85"/>
      <c r="I50" s="85"/>
      <c r="J50" s="85"/>
      <c r="K50" s="85"/>
      <c r="L50" s="87"/>
      <c r="M50" s="87"/>
      <c r="N50" s="87"/>
      <c r="O50" s="304"/>
      <c r="P50" s="87"/>
      <c r="Q50" s="304"/>
      <c r="R50" s="87"/>
      <c r="S50" s="87"/>
      <c r="T50" s="87"/>
      <c r="U50" s="87"/>
      <c r="AG50" s="305"/>
      <c r="AI50" s="305"/>
      <c r="AK50" s="305"/>
      <c r="AV50" s="87"/>
      <c r="AW50" s="87"/>
      <c r="AX50" s="87"/>
      <c r="AZ50" s="85"/>
      <c r="BA50" s="85"/>
      <c r="BB50" s="85"/>
      <c r="BE50" s="89"/>
      <c r="BF50" s="10"/>
      <c r="BG50" s="10"/>
    </row>
    <row r="51" spans="1:59" s="86" customFormat="1" x14ac:dyDescent="0.2">
      <c r="A51" s="85"/>
      <c r="B51" s="85"/>
      <c r="C51" s="85"/>
      <c r="D51" s="85"/>
      <c r="F51" s="85"/>
      <c r="G51" s="85"/>
      <c r="H51" s="85"/>
      <c r="I51" s="85"/>
      <c r="J51" s="85"/>
      <c r="K51" s="85"/>
      <c r="L51" s="87"/>
      <c r="M51" s="87"/>
      <c r="N51" s="87"/>
      <c r="O51" s="304"/>
      <c r="P51" s="87"/>
      <c r="Q51" s="304"/>
      <c r="R51" s="87"/>
      <c r="S51" s="87"/>
      <c r="T51" s="87"/>
      <c r="U51" s="87"/>
      <c r="AG51" s="305"/>
      <c r="AI51" s="305"/>
      <c r="AK51" s="305"/>
      <c r="AV51" s="87"/>
      <c r="AW51" s="87"/>
      <c r="AX51" s="87"/>
      <c r="AZ51" s="85"/>
      <c r="BA51" s="85"/>
      <c r="BB51" s="85"/>
      <c r="BE51" s="89"/>
      <c r="BF51" s="10"/>
      <c r="BG51" s="10"/>
    </row>
    <row r="52" spans="1:59" s="86" customFormat="1" x14ac:dyDescent="0.2">
      <c r="A52" s="85"/>
      <c r="B52" s="85"/>
      <c r="C52" s="85"/>
      <c r="D52" s="85"/>
      <c r="F52" s="85"/>
      <c r="G52" s="85"/>
      <c r="H52" s="85"/>
      <c r="I52" s="85"/>
      <c r="J52" s="85"/>
      <c r="K52" s="85"/>
      <c r="L52" s="87"/>
      <c r="M52" s="87"/>
      <c r="N52" s="87"/>
      <c r="O52" s="304"/>
      <c r="P52" s="87"/>
      <c r="Q52" s="304"/>
      <c r="R52" s="87"/>
      <c r="S52" s="87"/>
      <c r="T52" s="87"/>
      <c r="U52" s="87"/>
      <c r="AG52" s="305"/>
      <c r="AI52" s="305"/>
      <c r="AK52" s="305"/>
      <c r="AV52" s="87"/>
      <c r="AW52" s="87"/>
      <c r="AX52" s="87"/>
      <c r="AZ52" s="85"/>
      <c r="BA52" s="85"/>
      <c r="BB52" s="85"/>
      <c r="BE52" s="89"/>
      <c r="BF52" s="10"/>
      <c r="BG52" s="10"/>
    </row>
    <row r="53" spans="1:59" s="86" customFormat="1" x14ac:dyDescent="0.2">
      <c r="A53" s="85"/>
      <c r="B53" s="85"/>
      <c r="C53" s="85"/>
      <c r="D53" s="85"/>
      <c r="F53" s="85"/>
      <c r="G53" s="85"/>
      <c r="H53" s="85"/>
      <c r="I53" s="85"/>
      <c r="J53" s="85"/>
      <c r="K53" s="85"/>
      <c r="L53" s="87"/>
      <c r="M53" s="87"/>
      <c r="N53" s="87"/>
      <c r="O53" s="304"/>
      <c r="P53" s="87"/>
      <c r="Q53" s="304"/>
      <c r="R53" s="87"/>
      <c r="S53" s="87"/>
      <c r="T53" s="87"/>
      <c r="U53" s="87"/>
      <c r="AG53" s="305"/>
      <c r="AI53" s="305"/>
      <c r="AK53" s="305"/>
      <c r="AV53" s="87"/>
      <c r="AW53" s="87"/>
      <c r="AX53" s="87"/>
      <c r="AZ53" s="85"/>
      <c r="BA53" s="85"/>
      <c r="BB53" s="85"/>
      <c r="BE53" s="89"/>
      <c r="BF53" s="10"/>
      <c r="BG53" s="10"/>
    </row>
    <row r="54" spans="1:59" s="86" customFormat="1" x14ac:dyDescent="0.2">
      <c r="A54" s="85"/>
      <c r="B54" s="85"/>
      <c r="C54" s="85"/>
      <c r="D54" s="85"/>
      <c r="F54" s="85"/>
      <c r="G54" s="85"/>
      <c r="H54" s="85"/>
      <c r="I54" s="85"/>
      <c r="J54" s="85"/>
      <c r="K54" s="85"/>
      <c r="L54" s="87"/>
      <c r="M54" s="87"/>
      <c r="N54" s="87"/>
      <c r="O54" s="304"/>
      <c r="P54" s="87"/>
      <c r="Q54" s="304"/>
      <c r="R54" s="87"/>
      <c r="S54" s="87"/>
      <c r="T54" s="87"/>
      <c r="U54" s="87"/>
      <c r="AG54" s="305"/>
      <c r="AI54" s="305"/>
      <c r="AK54" s="305"/>
      <c r="AV54" s="87"/>
      <c r="AW54" s="87"/>
      <c r="AX54" s="87"/>
      <c r="AZ54" s="85"/>
      <c r="BA54" s="85"/>
      <c r="BB54" s="85"/>
      <c r="BE54" s="89"/>
      <c r="BF54" s="10"/>
      <c r="BG54" s="10"/>
    </row>
    <row r="55" spans="1:59" s="86" customFormat="1" x14ac:dyDescent="0.2">
      <c r="A55" s="85"/>
      <c r="B55" s="85"/>
      <c r="C55" s="85"/>
      <c r="D55" s="85"/>
      <c r="F55" s="85"/>
      <c r="G55" s="85"/>
      <c r="H55" s="85"/>
      <c r="I55" s="85"/>
      <c r="J55" s="85"/>
      <c r="K55" s="85"/>
      <c r="L55" s="87"/>
      <c r="M55" s="87"/>
      <c r="N55" s="87"/>
      <c r="O55" s="304"/>
      <c r="P55" s="87"/>
      <c r="Q55" s="304"/>
      <c r="R55" s="87"/>
      <c r="S55" s="87"/>
      <c r="T55" s="87"/>
      <c r="U55" s="87"/>
      <c r="AG55" s="305"/>
      <c r="AI55" s="305"/>
      <c r="AK55" s="305"/>
      <c r="AV55" s="87"/>
      <c r="AW55" s="87"/>
      <c r="AX55" s="87"/>
      <c r="AZ55" s="85"/>
      <c r="BA55" s="85"/>
      <c r="BB55" s="85"/>
      <c r="BE55" s="89"/>
      <c r="BF55" s="10"/>
      <c r="BG55" s="10"/>
    </row>
    <row r="56" spans="1:59" s="86" customFormat="1" x14ac:dyDescent="0.2">
      <c r="A56" s="85"/>
      <c r="B56" s="85"/>
      <c r="C56" s="85"/>
      <c r="D56" s="85"/>
      <c r="F56" s="85"/>
      <c r="G56" s="85"/>
      <c r="H56" s="85"/>
      <c r="I56" s="85"/>
      <c r="J56" s="85"/>
      <c r="K56" s="85"/>
      <c r="L56" s="87"/>
      <c r="M56" s="87"/>
      <c r="N56" s="87"/>
      <c r="O56" s="304"/>
      <c r="P56" s="87"/>
      <c r="Q56" s="304"/>
      <c r="R56" s="87"/>
      <c r="S56" s="87"/>
      <c r="T56" s="87"/>
      <c r="U56" s="87"/>
      <c r="AG56" s="305"/>
      <c r="AI56" s="305"/>
      <c r="AK56" s="305"/>
      <c r="AV56" s="87"/>
      <c r="AW56" s="87"/>
      <c r="AX56" s="87"/>
      <c r="AZ56" s="85"/>
      <c r="BA56" s="85"/>
      <c r="BB56" s="85"/>
      <c r="BE56" s="89"/>
      <c r="BF56" s="10"/>
      <c r="BG56" s="10"/>
    </row>
    <row r="57" spans="1:59" s="86" customFormat="1" x14ac:dyDescent="0.2">
      <c r="A57" s="85"/>
      <c r="B57" s="85"/>
      <c r="C57" s="85"/>
      <c r="D57" s="85"/>
      <c r="F57" s="85"/>
      <c r="G57" s="85"/>
      <c r="H57" s="85"/>
      <c r="I57" s="85"/>
      <c r="J57" s="85"/>
      <c r="K57" s="85"/>
      <c r="L57" s="87"/>
      <c r="M57" s="87"/>
      <c r="N57" s="87"/>
      <c r="O57" s="304"/>
      <c r="P57" s="87"/>
      <c r="Q57" s="304"/>
      <c r="R57" s="87"/>
      <c r="S57" s="87"/>
      <c r="T57" s="87"/>
      <c r="U57" s="87"/>
      <c r="AG57" s="305"/>
      <c r="AI57" s="305"/>
      <c r="AK57" s="305"/>
      <c r="AV57" s="87"/>
      <c r="AW57" s="87"/>
      <c r="AX57" s="87"/>
      <c r="AZ57" s="85"/>
      <c r="BA57" s="85"/>
      <c r="BB57" s="85"/>
      <c r="BE57" s="89"/>
      <c r="BF57" s="10"/>
      <c r="BG57" s="10"/>
    </row>
    <row r="58" spans="1:59" s="86" customFormat="1" x14ac:dyDescent="0.2">
      <c r="A58" s="85"/>
      <c r="B58" s="85"/>
      <c r="C58" s="85"/>
      <c r="D58" s="85"/>
      <c r="F58" s="85"/>
      <c r="G58" s="85"/>
      <c r="H58" s="85"/>
      <c r="I58" s="85"/>
      <c r="J58" s="85"/>
      <c r="K58" s="85"/>
      <c r="L58" s="87"/>
      <c r="M58" s="87"/>
      <c r="N58" s="87"/>
      <c r="O58" s="304"/>
      <c r="P58" s="87"/>
      <c r="Q58" s="304"/>
      <c r="R58" s="87"/>
      <c r="S58" s="87"/>
      <c r="T58" s="87"/>
      <c r="U58" s="87"/>
      <c r="AG58" s="305"/>
      <c r="AI58" s="305"/>
      <c r="AK58" s="305"/>
      <c r="AV58" s="87"/>
      <c r="AW58" s="87"/>
      <c r="AX58" s="87"/>
      <c r="AZ58" s="85"/>
      <c r="BA58" s="85"/>
      <c r="BB58" s="85"/>
      <c r="BE58" s="89"/>
      <c r="BF58" s="10"/>
      <c r="BG58" s="10"/>
    </row>
  </sheetData>
  <autoFilter ref="A9:BE16" xr:uid="{00000000-0009-0000-0000-000001000000}">
    <filterColumn colId="1" showButton="0"/>
    <filterColumn colId="2" showButton="0"/>
    <filterColumn colId="5" showButton="0"/>
    <filterColumn colId="6" showButton="0"/>
    <filterColumn colId="8" showButton="0"/>
    <filterColumn colId="9" showButton="0"/>
    <filterColumn colId="18" showButton="0"/>
    <filterColumn colId="19" showButton="0"/>
    <filterColumn colId="51" showButton="0"/>
    <filterColumn colId="52" showButton="0"/>
  </autoFilter>
  <mergeCells count="120">
    <mergeCell ref="BB1:BD2"/>
    <mergeCell ref="B2:AU2"/>
    <mergeCell ref="B3:D3"/>
    <mergeCell ref="E3:Z3"/>
    <mergeCell ref="AA3:AU3"/>
    <mergeCell ref="BB3:BD4"/>
    <mergeCell ref="B4:D4"/>
    <mergeCell ref="E4:Z4"/>
    <mergeCell ref="AA4:AU4"/>
    <mergeCell ref="B6:C6"/>
    <mergeCell ref="D6:H6"/>
    <mergeCell ref="I6:K6"/>
    <mergeCell ref="L6:U6"/>
    <mergeCell ref="V6:Z6"/>
    <mergeCell ref="AA6:AX6"/>
    <mergeCell ref="B1:AU1"/>
    <mergeCell ref="AV1:AX4"/>
    <mergeCell ref="B8:K8"/>
    <mergeCell ref="L8:R8"/>
    <mergeCell ref="S8:AX8"/>
    <mergeCell ref="AY8:BD8"/>
    <mergeCell ref="B9:D9"/>
    <mergeCell ref="F9:H9"/>
    <mergeCell ref="I9:K9"/>
    <mergeCell ref="S9:U9"/>
    <mergeCell ref="AZ9:BB9"/>
    <mergeCell ref="B10:D10"/>
    <mergeCell ref="F10:H10"/>
    <mergeCell ref="I10:K10"/>
    <mergeCell ref="S10:U10"/>
    <mergeCell ref="AZ10:BB10"/>
    <mergeCell ref="B11:D11"/>
    <mergeCell ref="F11:H11"/>
    <mergeCell ref="I11:K11"/>
    <mergeCell ref="S11:U11"/>
    <mergeCell ref="AZ11:BB11"/>
    <mergeCell ref="B12:D12"/>
    <mergeCell ref="F12:H12"/>
    <mergeCell ref="I12:K12"/>
    <mergeCell ref="S12:U12"/>
    <mergeCell ref="AZ12:BB12"/>
    <mergeCell ref="B13:D13"/>
    <mergeCell ref="F13:H13"/>
    <mergeCell ref="I13:K13"/>
    <mergeCell ref="S13:U13"/>
    <mergeCell ref="AZ13:BB13"/>
    <mergeCell ref="B16:D16"/>
    <mergeCell ref="F16:H16"/>
    <mergeCell ref="I16:K16"/>
    <mergeCell ref="S16:U16"/>
    <mergeCell ref="AZ16:BB16"/>
    <mergeCell ref="AS14:AS15"/>
    <mergeCell ref="AZ14:BB14"/>
    <mergeCell ref="B15:D15"/>
    <mergeCell ref="F15:H15"/>
    <mergeCell ref="I15:K15"/>
    <mergeCell ref="S15:U15"/>
    <mergeCell ref="AZ15:BB15"/>
    <mergeCell ref="AF14:AF15"/>
    <mergeCell ref="AG14:AG15"/>
    <mergeCell ref="AH14:AH15"/>
    <mergeCell ref="AI14:AI15"/>
    <mergeCell ref="AJ14:AJ15"/>
    <mergeCell ref="AK14:AK15"/>
    <mergeCell ref="B14:D14"/>
    <mergeCell ref="F14:H14"/>
    <mergeCell ref="I14:K14"/>
    <mergeCell ref="O14:O15"/>
    <mergeCell ref="Q14:Q15"/>
    <mergeCell ref="S14:U14"/>
    <mergeCell ref="AQ17:AQ18"/>
    <mergeCell ref="AS17:AS18"/>
    <mergeCell ref="AF17:AF18"/>
    <mergeCell ref="AG17:AG18"/>
    <mergeCell ref="AH17:AH18"/>
    <mergeCell ref="AI17:AI18"/>
    <mergeCell ref="AJ17:AJ18"/>
    <mergeCell ref="AK17:AK18"/>
    <mergeCell ref="O17:O18"/>
    <mergeCell ref="Q17:Q18"/>
    <mergeCell ref="O19:O20"/>
    <mergeCell ref="Q19:Q20"/>
    <mergeCell ref="AG19:AG20"/>
    <mergeCell ref="AI19:AI20"/>
    <mergeCell ref="AK19:AK20"/>
    <mergeCell ref="O21:O22"/>
    <mergeCell ref="Q21:Q22"/>
    <mergeCell ref="AG21:AG22"/>
    <mergeCell ref="AI21:AI22"/>
    <mergeCell ref="AK21:AK22"/>
    <mergeCell ref="O23:O24"/>
    <mergeCell ref="Q23:Q24"/>
    <mergeCell ref="AG23:AG24"/>
    <mergeCell ref="AI23:AI24"/>
    <mergeCell ref="AK23:AK24"/>
    <mergeCell ref="O44:O45"/>
    <mergeCell ref="Q44:Q45"/>
    <mergeCell ref="AG44:AG45"/>
    <mergeCell ref="AI44:AI45"/>
    <mergeCell ref="AK44:AK45"/>
    <mergeCell ref="O46:O51"/>
    <mergeCell ref="Q46:Q51"/>
    <mergeCell ref="AG46:AG51"/>
    <mergeCell ref="AI46:AI51"/>
    <mergeCell ref="AK46:AK51"/>
    <mergeCell ref="O52:O54"/>
    <mergeCell ref="Q52:Q54"/>
    <mergeCell ref="AG52:AG54"/>
    <mergeCell ref="AI52:AI54"/>
    <mergeCell ref="AK52:AK54"/>
    <mergeCell ref="O55:O56"/>
    <mergeCell ref="Q55:Q56"/>
    <mergeCell ref="AG55:AG56"/>
    <mergeCell ref="AI55:AI56"/>
    <mergeCell ref="AK55:AK56"/>
    <mergeCell ref="O57:O58"/>
    <mergeCell ref="Q57:Q58"/>
    <mergeCell ref="AG57:AG58"/>
    <mergeCell ref="AI57:AI58"/>
    <mergeCell ref="AK57:AK58"/>
  </mergeCells>
  <dataValidations count="7">
    <dataValidation type="list" allowBlank="1" showInputMessage="1" showErrorMessage="1" sqref="L65415 IV65415 SR65415 ACN65415 AMJ65415 AWF65415 BGB65415 BPX65415 BZT65415 CJP65415 CTL65415 DDH65415 DND65415 DWZ65415 EGV65415 EQR65415 FAN65415 FKJ65415 FUF65415 GEB65415 GNX65415 GXT65415 HHP65415 HRL65415 IBH65415 ILD65415 IUZ65415 JEV65415 JOR65415 JYN65415 KIJ65415 KSF65415 LCB65415 LLX65415 LVT65415 MFP65415 MPL65415 MZH65415 NJD65415 NSZ65415 OCV65415 OMR65415 OWN65415 PGJ65415 PQF65415 QAB65415 QJX65415 QTT65415 RDP65415 RNL65415 RXH65415 SHD65415 SQZ65415 TAV65415 TKR65415 TUN65415 UEJ65415 UOF65415 UYB65415 VHX65415 VRT65415 WBP65415 WLL65415 WVH65415 L130951 IV130951 SR130951 ACN130951 AMJ130951 AWF130951 BGB130951 BPX130951 BZT130951 CJP130951 CTL130951 DDH130951 DND130951 DWZ130951 EGV130951 EQR130951 FAN130951 FKJ130951 FUF130951 GEB130951 GNX130951 GXT130951 HHP130951 HRL130951 IBH130951 ILD130951 IUZ130951 JEV130951 JOR130951 JYN130951 KIJ130951 KSF130951 LCB130951 LLX130951 LVT130951 MFP130951 MPL130951 MZH130951 NJD130951 NSZ130951 OCV130951 OMR130951 OWN130951 PGJ130951 PQF130951 QAB130951 QJX130951 QTT130951 RDP130951 RNL130951 RXH130951 SHD130951 SQZ130951 TAV130951 TKR130951 TUN130951 UEJ130951 UOF130951 UYB130951 VHX130951 VRT130951 WBP130951 WLL130951 WVH130951 L196487 IV196487 SR196487 ACN196487 AMJ196487 AWF196487 BGB196487 BPX196487 BZT196487 CJP196487 CTL196487 DDH196487 DND196487 DWZ196487 EGV196487 EQR196487 FAN196487 FKJ196487 FUF196487 GEB196487 GNX196487 GXT196487 HHP196487 HRL196487 IBH196487 ILD196487 IUZ196487 JEV196487 JOR196487 JYN196487 KIJ196487 KSF196487 LCB196487 LLX196487 LVT196487 MFP196487 MPL196487 MZH196487 NJD196487 NSZ196487 OCV196487 OMR196487 OWN196487 PGJ196487 PQF196487 QAB196487 QJX196487 QTT196487 RDP196487 RNL196487 RXH196487 SHD196487 SQZ196487 TAV196487 TKR196487 TUN196487 UEJ196487 UOF196487 UYB196487 VHX196487 VRT196487 WBP196487 WLL196487 WVH196487 L262023 IV262023 SR262023 ACN262023 AMJ262023 AWF262023 BGB262023 BPX262023 BZT262023 CJP262023 CTL262023 DDH262023 DND262023 DWZ262023 EGV262023 EQR262023 FAN262023 FKJ262023 FUF262023 GEB262023 GNX262023 GXT262023 HHP262023 HRL262023 IBH262023 ILD262023 IUZ262023 JEV262023 JOR262023 JYN262023 KIJ262023 KSF262023 LCB262023 LLX262023 LVT262023 MFP262023 MPL262023 MZH262023 NJD262023 NSZ262023 OCV262023 OMR262023 OWN262023 PGJ262023 PQF262023 QAB262023 QJX262023 QTT262023 RDP262023 RNL262023 RXH262023 SHD262023 SQZ262023 TAV262023 TKR262023 TUN262023 UEJ262023 UOF262023 UYB262023 VHX262023 VRT262023 WBP262023 WLL262023 WVH262023 L327559 IV327559 SR327559 ACN327559 AMJ327559 AWF327559 BGB327559 BPX327559 BZT327559 CJP327559 CTL327559 DDH327559 DND327559 DWZ327559 EGV327559 EQR327559 FAN327559 FKJ327559 FUF327559 GEB327559 GNX327559 GXT327559 HHP327559 HRL327559 IBH327559 ILD327559 IUZ327559 JEV327559 JOR327559 JYN327559 KIJ327559 KSF327559 LCB327559 LLX327559 LVT327559 MFP327559 MPL327559 MZH327559 NJD327559 NSZ327559 OCV327559 OMR327559 OWN327559 PGJ327559 PQF327559 QAB327559 QJX327559 QTT327559 RDP327559 RNL327559 RXH327559 SHD327559 SQZ327559 TAV327559 TKR327559 TUN327559 UEJ327559 UOF327559 UYB327559 VHX327559 VRT327559 WBP327559 WLL327559 WVH327559 L393095 IV393095 SR393095 ACN393095 AMJ393095 AWF393095 BGB393095 BPX393095 BZT393095 CJP393095 CTL393095 DDH393095 DND393095 DWZ393095 EGV393095 EQR393095 FAN393095 FKJ393095 FUF393095 GEB393095 GNX393095 GXT393095 HHP393095 HRL393095 IBH393095 ILD393095 IUZ393095 JEV393095 JOR393095 JYN393095 KIJ393095 KSF393095 LCB393095 LLX393095 LVT393095 MFP393095 MPL393095 MZH393095 NJD393095 NSZ393095 OCV393095 OMR393095 OWN393095 PGJ393095 PQF393095 QAB393095 QJX393095 QTT393095 RDP393095 RNL393095 RXH393095 SHD393095 SQZ393095 TAV393095 TKR393095 TUN393095 UEJ393095 UOF393095 UYB393095 VHX393095 VRT393095 WBP393095 WLL393095 WVH393095 L458631 IV458631 SR458631 ACN458631 AMJ458631 AWF458631 BGB458631 BPX458631 BZT458631 CJP458631 CTL458631 DDH458631 DND458631 DWZ458631 EGV458631 EQR458631 FAN458631 FKJ458631 FUF458631 GEB458631 GNX458631 GXT458631 HHP458631 HRL458631 IBH458631 ILD458631 IUZ458631 JEV458631 JOR458631 JYN458631 KIJ458631 KSF458631 LCB458631 LLX458631 LVT458631 MFP458631 MPL458631 MZH458631 NJD458631 NSZ458631 OCV458631 OMR458631 OWN458631 PGJ458631 PQF458631 QAB458631 QJX458631 QTT458631 RDP458631 RNL458631 RXH458631 SHD458631 SQZ458631 TAV458631 TKR458631 TUN458631 UEJ458631 UOF458631 UYB458631 VHX458631 VRT458631 WBP458631 WLL458631 WVH458631 L524167 IV524167 SR524167 ACN524167 AMJ524167 AWF524167 BGB524167 BPX524167 BZT524167 CJP524167 CTL524167 DDH524167 DND524167 DWZ524167 EGV524167 EQR524167 FAN524167 FKJ524167 FUF524167 GEB524167 GNX524167 GXT524167 HHP524167 HRL524167 IBH524167 ILD524167 IUZ524167 JEV524167 JOR524167 JYN524167 KIJ524167 KSF524167 LCB524167 LLX524167 LVT524167 MFP524167 MPL524167 MZH524167 NJD524167 NSZ524167 OCV524167 OMR524167 OWN524167 PGJ524167 PQF524167 QAB524167 QJX524167 QTT524167 RDP524167 RNL524167 RXH524167 SHD524167 SQZ524167 TAV524167 TKR524167 TUN524167 UEJ524167 UOF524167 UYB524167 VHX524167 VRT524167 WBP524167 WLL524167 WVH524167 L589703 IV589703 SR589703 ACN589703 AMJ589703 AWF589703 BGB589703 BPX589703 BZT589703 CJP589703 CTL589703 DDH589703 DND589703 DWZ589703 EGV589703 EQR589703 FAN589703 FKJ589703 FUF589703 GEB589703 GNX589703 GXT589703 HHP589703 HRL589703 IBH589703 ILD589703 IUZ589703 JEV589703 JOR589703 JYN589703 KIJ589703 KSF589703 LCB589703 LLX589703 LVT589703 MFP589703 MPL589703 MZH589703 NJD589703 NSZ589703 OCV589703 OMR589703 OWN589703 PGJ589703 PQF589703 QAB589703 QJX589703 QTT589703 RDP589703 RNL589703 RXH589703 SHD589703 SQZ589703 TAV589703 TKR589703 TUN589703 UEJ589703 UOF589703 UYB589703 VHX589703 VRT589703 WBP589703 WLL589703 WVH589703 L655239 IV655239 SR655239 ACN655239 AMJ655239 AWF655239 BGB655239 BPX655239 BZT655239 CJP655239 CTL655239 DDH655239 DND655239 DWZ655239 EGV655239 EQR655239 FAN655239 FKJ655239 FUF655239 GEB655239 GNX655239 GXT655239 HHP655239 HRL655239 IBH655239 ILD655239 IUZ655239 JEV655239 JOR655239 JYN655239 KIJ655239 KSF655239 LCB655239 LLX655239 LVT655239 MFP655239 MPL655239 MZH655239 NJD655239 NSZ655239 OCV655239 OMR655239 OWN655239 PGJ655239 PQF655239 QAB655239 QJX655239 QTT655239 RDP655239 RNL655239 RXH655239 SHD655239 SQZ655239 TAV655239 TKR655239 TUN655239 UEJ655239 UOF655239 UYB655239 VHX655239 VRT655239 WBP655239 WLL655239 WVH655239 L720775 IV720775 SR720775 ACN720775 AMJ720775 AWF720775 BGB720775 BPX720775 BZT720775 CJP720775 CTL720775 DDH720775 DND720775 DWZ720775 EGV720775 EQR720775 FAN720775 FKJ720775 FUF720775 GEB720775 GNX720775 GXT720775 HHP720775 HRL720775 IBH720775 ILD720775 IUZ720775 JEV720775 JOR720775 JYN720775 KIJ720775 KSF720775 LCB720775 LLX720775 LVT720775 MFP720775 MPL720775 MZH720775 NJD720775 NSZ720775 OCV720775 OMR720775 OWN720775 PGJ720775 PQF720775 QAB720775 QJX720775 QTT720775 RDP720775 RNL720775 RXH720775 SHD720775 SQZ720775 TAV720775 TKR720775 TUN720775 UEJ720775 UOF720775 UYB720775 VHX720775 VRT720775 WBP720775 WLL720775 WVH720775 L786311 IV786311 SR786311 ACN786311 AMJ786311 AWF786311 BGB786311 BPX786311 BZT786311 CJP786311 CTL786311 DDH786311 DND786311 DWZ786311 EGV786311 EQR786311 FAN786311 FKJ786311 FUF786311 GEB786311 GNX786311 GXT786311 HHP786311 HRL786311 IBH786311 ILD786311 IUZ786311 JEV786311 JOR786311 JYN786311 KIJ786311 KSF786311 LCB786311 LLX786311 LVT786311 MFP786311 MPL786311 MZH786311 NJD786311 NSZ786311 OCV786311 OMR786311 OWN786311 PGJ786311 PQF786311 QAB786311 QJX786311 QTT786311 RDP786311 RNL786311 RXH786311 SHD786311 SQZ786311 TAV786311 TKR786311 TUN786311 UEJ786311 UOF786311 UYB786311 VHX786311 VRT786311 WBP786311 WLL786311 WVH786311 L851847 IV851847 SR851847 ACN851847 AMJ851847 AWF851847 BGB851847 BPX851847 BZT851847 CJP851847 CTL851847 DDH851847 DND851847 DWZ851847 EGV851847 EQR851847 FAN851847 FKJ851847 FUF851847 GEB851847 GNX851847 GXT851847 HHP851847 HRL851847 IBH851847 ILD851847 IUZ851847 JEV851847 JOR851847 JYN851847 KIJ851847 KSF851847 LCB851847 LLX851847 LVT851847 MFP851847 MPL851847 MZH851847 NJD851847 NSZ851847 OCV851847 OMR851847 OWN851847 PGJ851847 PQF851847 QAB851847 QJX851847 QTT851847 RDP851847 RNL851847 RXH851847 SHD851847 SQZ851847 TAV851847 TKR851847 TUN851847 UEJ851847 UOF851847 UYB851847 VHX851847 VRT851847 WBP851847 WLL851847 WVH851847 L917383 IV917383 SR917383 ACN917383 AMJ917383 AWF917383 BGB917383 BPX917383 BZT917383 CJP917383 CTL917383 DDH917383 DND917383 DWZ917383 EGV917383 EQR917383 FAN917383 FKJ917383 FUF917383 GEB917383 GNX917383 GXT917383 HHP917383 HRL917383 IBH917383 ILD917383 IUZ917383 JEV917383 JOR917383 JYN917383 KIJ917383 KSF917383 LCB917383 LLX917383 LVT917383 MFP917383 MPL917383 MZH917383 NJD917383 NSZ917383 OCV917383 OMR917383 OWN917383 PGJ917383 PQF917383 QAB917383 QJX917383 QTT917383 RDP917383 RNL917383 RXH917383 SHD917383 SQZ917383 TAV917383 TKR917383 TUN917383 UEJ917383 UOF917383 UYB917383 VHX917383 VRT917383 WBP917383 WLL917383 WVH917383 L982919 IV982919 SR982919 ACN982919 AMJ982919 AWF982919 BGB982919 BPX982919 BZT982919 CJP982919 CTL982919 DDH982919 DND982919 DWZ982919 EGV982919 EQR982919 FAN982919 FKJ982919 FUF982919 GEB982919 GNX982919 GXT982919 HHP982919 HRL982919 IBH982919 ILD982919 IUZ982919 JEV982919 JOR982919 JYN982919 KIJ982919 KSF982919 LCB982919 LLX982919 LVT982919 MFP982919 MPL982919 MZH982919 NJD982919 NSZ982919 OCV982919 OMR982919 OWN982919 PGJ982919 PQF982919 QAB982919 QJX982919 QTT982919 RDP982919 RNL982919 RXH982919 SHD982919 SQZ982919 TAV982919 TKR982919 TUN982919 UEJ982919 UOF982919 UYB982919 VHX982919 VRT982919 WBP982919 WLL982919 WVH982919 L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xr:uid="{00000000-0002-0000-0100-000000000000}">
      <formula1>Proceso</formula1>
    </dataValidation>
    <dataValidation type="list" showInputMessage="1" showErrorMessage="1" sqref="L65419:L65421 IV65419:IV65421 SR65419:SR65421 ACN65419:ACN65421 AMJ65419:AMJ65421 AWF65419:AWF65421 BGB65419:BGB65421 BPX65419:BPX65421 BZT65419:BZT65421 CJP65419:CJP65421 CTL65419:CTL65421 DDH65419:DDH65421 DND65419:DND65421 DWZ65419:DWZ65421 EGV65419:EGV65421 EQR65419:EQR65421 FAN65419:FAN65421 FKJ65419:FKJ65421 FUF65419:FUF65421 GEB65419:GEB65421 GNX65419:GNX65421 GXT65419:GXT65421 HHP65419:HHP65421 HRL65419:HRL65421 IBH65419:IBH65421 ILD65419:ILD65421 IUZ65419:IUZ65421 JEV65419:JEV65421 JOR65419:JOR65421 JYN65419:JYN65421 KIJ65419:KIJ65421 KSF65419:KSF65421 LCB65419:LCB65421 LLX65419:LLX65421 LVT65419:LVT65421 MFP65419:MFP65421 MPL65419:MPL65421 MZH65419:MZH65421 NJD65419:NJD65421 NSZ65419:NSZ65421 OCV65419:OCV65421 OMR65419:OMR65421 OWN65419:OWN65421 PGJ65419:PGJ65421 PQF65419:PQF65421 QAB65419:QAB65421 QJX65419:QJX65421 QTT65419:QTT65421 RDP65419:RDP65421 RNL65419:RNL65421 RXH65419:RXH65421 SHD65419:SHD65421 SQZ65419:SQZ65421 TAV65419:TAV65421 TKR65419:TKR65421 TUN65419:TUN65421 UEJ65419:UEJ65421 UOF65419:UOF65421 UYB65419:UYB65421 VHX65419:VHX65421 VRT65419:VRT65421 WBP65419:WBP65421 WLL65419:WLL65421 WVH65419:WVH65421 L130955:L130957 IV130955:IV130957 SR130955:SR130957 ACN130955:ACN130957 AMJ130955:AMJ130957 AWF130955:AWF130957 BGB130955:BGB130957 BPX130955:BPX130957 BZT130955:BZT130957 CJP130955:CJP130957 CTL130955:CTL130957 DDH130955:DDH130957 DND130955:DND130957 DWZ130955:DWZ130957 EGV130955:EGV130957 EQR130955:EQR130957 FAN130955:FAN130957 FKJ130955:FKJ130957 FUF130955:FUF130957 GEB130955:GEB130957 GNX130955:GNX130957 GXT130955:GXT130957 HHP130955:HHP130957 HRL130955:HRL130957 IBH130955:IBH130957 ILD130955:ILD130957 IUZ130955:IUZ130957 JEV130955:JEV130957 JOR130955:JOR130957 JYN130955:JYN130957 KIJ130955:KIJ130957 KSF130955:KSF130957 LCB130955:LCB130957 LLX130955:LLX130957 LVT130955:LVT130957 MFP130955:MFP130957 MPL130955:MPL130957 MZH130955:MZH130957 NJD130955:NJD130957 NSZ130955:NSZ130957 OCV130955:OCV130957 OMR130955:OMR130957 OWN130955:OWN130957 PGJ130955:PGJ130957 PQF130955:PQF130957 QAB130955:QAB130957 QJX130955:QJX130957 QTT130955:QTT130957 RDP130955:RDP130957 RNL130955:RNL130957 RXH130955:RXH130957 SHD130955:SHD130957 SQZ130955:SQZ130957 TAV130955:TAV130957 TKR130955:TKR130957 TUN130955:TUN130957 UEJ130955:UEJ130957 UOF130955:UOF130957 UYB130955:UYB130957 VHX130955:VHX130957 VRT130955:VRT130957 WBP130955:WBP130957 WLL130955:WLL130957 WVH130955:WVH130957 L196491:L196493 IV196491:IV196493 SR196491:SR196493 ACN196491:ACN196493 AMJ196491:AMJ196493 AWF196491:AWF196493 BGB196491:BGB196493 BPX196491:BPX196493 BZT196491:BZT196493 CJP196491:CJP196493 CTL196491:CTL196493 DDH196491:DDH196493 DND196491:DND196493 DWZ196491:DWZ196493 EGV196491:EGV196493 EQR196491:EQR196493 FAN196491:FAN196493 FKJ196491:FKJ196493 FUF196491:FUF196493 GEB196491:GEB196493 GNX196491:GNX196493 GXT196491:GXT196493 HHP196491:HHP196493 HRL196491:HRL196493 IBH196491:IBH196493 ILD196491:ILD196493 IUZ196491:IUZ196493 JEV196491:JEV196493 JOR196491:JOR196493 JYN196491:JYN196493 KIJ196491:KIJ196493 KSF196491:KSF196493 LCB196491:LCB196493 LLX196491:LLX196493 LVT196491:LVT196493 MFP196491:MFP196493 MPL196491:MPL196493 MZH196491:MZH196493 NJD196491:NJD196493 NSZ196491:NSZ196493 OCV196491:OCV196493 OMR196491:OMR196493 OWN196491:OWN196493 PGJ196491:PGJ196493 PQF196491:PQF196493 QAB196491:QAB196493 QJX196491:QJX196493 QTT196491:QTT196493 RDP196491:RDP196493 RNL196491:RNL196493 RXH196491:RXH196493 SHD196491:SHD196493 SQZ196491:SQZ196493 TAV196491:TAV196493 TKR196491:TKR196493 TUN196491:TUN196493 UEJ196491:UEJ196493 UOF196491:UOF196493 UYB196491:UYB196493 VHX196491:VHX196493 VRT196491:VRT196493 WBP196491:WBP196493 WLL196491:WLL196493 WVH196491:WVH196493 L262027:L262029 IV262027:IV262029 SR262027:SR262029 ACN262027:ACN262029 AMJ262027:AMJ262029 AWF262027:AWF262029 BGB262027:BGB262029 BPX262027:BPX262029 BZT262027:BZT262029 CJP262027:CJP262029 CTL262027:CTL262029 DDH262027:DDH262029 DND262027:DND262029 DWZ262027:DWZ262029 EGV262027:EGV262029 EQR262027:EQR262029 FAN262027:FAN262029 FKJ262027:FKJ262029 FUF262027:FUF262029 GEB262027:GEB262029 GNX262027:GNX262029 GXT262027:GXT262029 HHP262027:HHP262029 HRL262027:HRL262029 IBH262027:IBH262029 ILD262027:ILD262029 IUZ262027:IUZ262029 JEV262027:JEV262029 JOR262027:JOR262029 JYN262027:JYN262029 KIJ262027:KIJ262029 KSF262027:KSF262029 LCB262027:LCB262029 LLX262027:LLX262029 LVT262027:LVT262029 MFP262027:MFP262029 MPL262027:MPL262029 MZH262027:MZH262029 NJD262027:NJD262029 NSZ262027:NSZ262029 OCV262027:OCV262029 OMR262027:OMR262029 OWN262027:OWN262029 PGJ262027:PGJ262029 PQF262027:PQF262029 QAB262027:QAB262029 QJX262027:QJX262029 QTT262027:QTT262029 RDP262027:RDP262029 RNL262027:RNL262029 RXH262027:RXH262029 SHD262027:SHD262029 SQZ262027:SQZ262029 TAV262027:TAV262029 TKR262027:TKR262029 TUN262027:TUN262029 UEJ262027:UEJ262029 UOF262027:UOF262029 UYB262027:UYB262029 VHX262027:VHX262029 VRT262027:VRT262029 WBP262027:WBP262029 WLL262027:WLL262029 WVH262027:WVH262029 L327563:L327565 IV327563:IV327565 SR327563:SR327565 ACN327563:ACN327565 AMJ327563:AMJ327565 AWF327563:AWF327565 BGB327563:BGB327565 BPX327563:BPX327565 BZT327563:BZT327565 CJP327563:CJP327565 CTL327563:CTL327565 DDH327563:DDH327565 DND327563:DND327565 DWZ327563:DWZ327565 EGV327563:EGV327565 EQR327563:EQR327565 FAN327563:FAN327565 FKJ327563:FKJ327565 FUF327563:FUF327565 GEB327563:GEB327565 GNX327563:GNX327565 GXT327563:GXT327565 HHP327563:HHP327565 HRL327563:HRL327565 IBH327563:IBH327565 ILD327563:ILD327565 IUZ327563:IUZ327565 JEV327563:JEV327565 JOR327563:JOR327565 JYN327563:JYN327565 KIJ327563:KIJ327565 KSF327563:KSF327565 LCB327563:LCB327565 LLX327563:LLX327565 LVT327563:LVT327565 MFP327563:MFP327565 MPL327563:MPL327565 MZH327563:MZH327565 NJD327563:NJD327565 NSZ327563:NSZ327565 OCV327563:OCV327565 OMR327563:OMR327565 OWN327563:OWN327565 PGJ327563:PGJ327565 PQF327563:PQF327565 QAB327563:QAB327565 QJX327563:QJX327565 QTT327563:QTT327565 RDP327563:RDP327565 RNL327563:RNL327565 RXH327563:RXH327565 SHD327563:SHD327565 SQZ327563:SQZ327565 TAV327563:TAV327565 TKR327563:TKR327565 TUN327563:TUN327565 UEJ327563:UEJ327565 UOF327563:UOF327565 UYB327563:UYB327565 VHX327563:VHX327565 VRT327563:VRT327565 WBP327563:WBP327565 WLL327563:WLL327565 WVH327563:WVH327565 L393099:L393101 IV393099:IV393101 SR393099:SR393101 ACN393099:ACN393101 AMJ393099:AMJ393101 AWF393099:AWF393101 BGB393099:BGB393101 BPX393099:BPX393101 BZT393099:BZT393101 CJP393099:CJP393101 CTL393099:CTL393101 DDH393099:DDH393101 DND393099:DND393101 DWZ393099:DWZ393101 EGV393099:EGV393101 EQR393099:EQR393101 FAN393099:FAN393101 FKJ393099:FKJ393101 FUF393099:FUF393101 GEB393099:GEB393101 GNX393099:GNX393101 GXT393099:GXT393101 HHP393099:HHP393101 HRL393099:HRL393101 IBH393099:IBH393101 ILD393099:ILD393101 IUZ393099:IUZ393101 JEV393099:JEV393101 JOR393099:JOR393101 JYN393099:JYN393101 KIJ393099:KIJ393101 KSF393099:KSF393101 LCB393099:LCB393101 LLX393099:LLX393101 LVT393099:LVT393101 MFP393099:MFP393101 MPL393099:MPL393101 MZH393099:MZH393101 NJD393099:NJD393101 NSZ393099:NSZ393101 OCV393099:OCV393101 OMR393099:OMR393101 OWN393099:OWN393101 PGJ393099:PGJ393101 PQF393099:PQF393101 QAB393099:QAB393101 QJX393099:QJX393101 QTT393099:QTT393101 RDP393099:RDP393101 RNL393099:RNL393101 RXH393099:RXH393101 SHD393099:SHD393101 SQZ393099:SQZ393101 TAV393099:TAV393101 TKR393099:TKR393101 TUN393099:TUN393101 UEJ393099:UEJ393101 UOF393099:UOF393101 UYB393099:UYB393101 VHX393099:VHX393101 VRT393099:VRT393101 WBP393099:WBP393101 WLL393099:WLL393101 WVH393099:WVH393101 L458635:L458637 IV458635:IV458637 SR458635:SR458637 ACN458635:ACN458637 AMJ458635:AMJ458637 AWF458635:AWF458637 BGB458635:BGB458637 BPX458635:BPX458637 BZT458635:BZT458637 CJP458635:CJP458637 CTL458635:CTL458637 DDH458635:DDH458637 DND458635:DND458637 DWZ458635:DWZ458637 EGV458635:EGV458637 EQR458635:EQR458637 FAN458635:FAN458637 FKJ458635:FKJ458637 FUF458635:FUF458637 GEB458635:GEB458637 GNX458635:GNX458637 GXT458635:GXT458637 HHP458635:HHP458637 HRL458635:HRL458637 IBH458635:IBH458637 ILD458635:ILD458637 IUZ458635:IUZ458637 JEV458635:JEV458637 JOR458635:JOR458637 JYN458635:JYN458637 KIJ458635:KIJ458637 KSF458635:KSF458637 LCB458635:LCB458637 LLX458635:LLX458637 LVT458635:LVT458637 MFP458635:MFP458637 MPL458635:MPL458637 MZH458635:MZH458637 NJD458635:NJD458637 NSZ458635:NSZ458637 OCV458635:OCV458637 OMR458635:OMR458637 OWN458635:OWN458637 PGJ458635:PGJ458637 PQF458635:PQF458637 QAB458635:QAB458637 QJX458635:QJX458637 QTT458635:QTT458637 RDP458635:RDP458637 RNL458635:RNL458637 RXH458635:RXH458637 SHD458635:SHD458637 SQZ458635:SQZ458637 TAV458635:TAV458637 TKR458635:TKR458637 TUN458635:TUN458637 UEJ458635:UEJ458637 UOF458635:UOF458637 UYB458635:UYB458637 VHX458635:VHX458637 VRT458635:VRT458637 WBP458635:WBP458637 WLL458635:WLL458637 WVH458635:WVH458637 L524171:L524173 IV524171:IV524173 SR524171:SR524173 ACN524171:ACN524173 AMJ524171:AMJ524173 AWF524171:AWF524173 BGB524171:BGB524173 BPX524171:BPX524173 BZT524171:BZT524173 CJP524171:CJP524173 CTL524171:CTL524173 DDH524171:DDH524173 DND524171:DND524173 DWZ524171:DWZ524173 EGV524171:EGV524173 EQR524171:EQR524173 FAN524171:FAN524173 FKJ524171:FKJ524173 FUF524171:FUF524173 GEB524171:GEB524173 GNX524171:GNX524173 GXT524171:GXT524173 HHP524171:HHP524173 HRL524171:HRL524173 IBH524171:IBH524173 ILD524171:ILD524173 IUZ524171:IUZ524173 JEV524171:JEV524173 JOR524171:JOR524173 JYN524171:JYN524173 KIJ524171:KIJ524173 KSF524171:KSF524173 LCB524171:LCB524173 LLX524171:LLX524173 LVT524171:LVT524173 MFP524171:MFP524173 MPL524171:MPL524173 MZH524171:MZH524173 NJD524171:NJD524173 NSZ524171:NSZ524173 OCV524171:OCV524173 OMR524171:OMR524173 OWN524171:OWN524173 PGJ524171:PGJ524173 PQF524171:PQF524173 QAB524171:QAB524173 QJX524171:QJX524173 QTT524171:QTT524173 RDP524171:RDP524173 RNL524171:RNL524173 RXH524171:RXH524173 SHD524171:SHD524173 SQZ524171:SQZ524173 TAV524171:TAV524173 TKR524171:TKR524173 TUN524171:TUN524173 UEJ524171:UEJ524173 UOF524171:UOF524173 UYB524171:UYB524173 VHX524171:VHX524173 VRT524171:VRT524173 WBP524171:WBP524173 WLL524171:WLL524173 WVH524171:WVH524173 L589707:L589709 IV589707:IV589709 SR589707:SR589709 ACN589707:ACN589709 AMJ589707:AMJ589709 AWF589707:AWF589709 BGB589707:BGB589709 BPX589707:BPX589709 BZT589707:BZT589709 CJP589707:CJP589709 CTL589707:CTL589709 DDH589707:DDH589709 DND589707:DND589709 DWZ589707:DWZ589709 EGV589707:EGV589709 EQR589707:EQR589709 FAN589707:FAN589709 FKJ589707:FKJ589709 FUF589707:FUF589709 GEB589707:GEB589709 GNX589707:GNX589709 GXT589707:GXT589709 HHP589707:HHP589709 HRL589707:HRL589709 IBH589707:IBH589709 ILD589707:ILD589709 IUZ589707:IUZ589709 JEV589707:JEV589709 JOR589707:JOR589709 JYN589707:JYN589709 KIJ589707:KIJ589709 KSF589707:KSF589709 LCB589707:LCB589709 LLX589707:LLX589709 LVT589707:LVT589709 MFP589707:MFP589709 MPL589707:MPL589709 MZH589707:MZH589709 NJD589707:NJD589709 NSZ589707:NSZ589709 OCV589707:OCV589709 OMR589707:OMR589709 OWN589707:OWN589709 PGJ589707:PGJ589709 PQF589707:PQF589709 QAB589707:QAB589709 QJX589707:QJX589709 QTT589707:QTT589709 RDP589707:RDP589709 RNL589707:RNL589709 RXH589707:RXH589709 SHD589707:SHD589709 SQZ589707:SQZ589709 TAV589707:TAV589709 TKR589707:TKR589709 TUN589707:TUN589709 UEJ589707:UEJ589709 UOF589707:UOF589709 UYB589707:UYB589709 VHX589707:VHX589709 VRT589707:VRT589709 WBP589707:WBP589709 WLL589707:WLL589709 WVH589707:WVH589709 L655243:L655245 IV655243:IV655245 SR655243:SR655245 ACN655243:ACN655245 AMJ655243:AMJ655245 AWF655243:AWF655245 BGB655243:BGB655245 BPX655243:BPX655245 BZT655243:BZT655245 CJP655243:CJP655245 CTL655243:CTL655245 DDH655243:DDH655245 DND655243:DND655245 DWZ655243:DWZ655245 EGV655243:EGV655245 EQR655243:EQR655245 FAN655243:FAN655245 FKJ655243:FKJ655245 FUF655243:FUF655245 GEB655243:GEB655245 GNX655243:GNX655245 GXT655243:GXT655245 HHP655243:HHP655245 HRL655243:HRL655245 IBH655243:IBH655245 ILD655243:ILD655245 IUZ655243:IUZ655245 JEV655243:JEV655245 JOR655243:JOR655245 JYN655243:JYN655245 KIJ655243:KIJ655245 KSF655243:KSF655245 LCB655243:LCB655245 LLX655243:LLX655245 LVT655243:LVT655245 MFP655243:MFP655245 MPL655243:MPL655245 MZH655243:MZH655245 NJD655243:NJD655245 NSZ655243:NSZ655245 OCV655243:OCV655245 OMR655243:OMR655245 OWN655243:OWN655245 PGJ655243:PGJ655245 PQF655243:PQF655245 QAB655243:QAB655245 QJX655243:QJX655245 QTT655243:QTT655245 RDP655243:RDP655245 RNL655243:RNL655245 RXH655243:RXH655245 SHD655243:SHD655245 SQZ655243:SQZ655245 TAV655243:TAV655245 TKR655243:TKR655245 TUN655243:TUN655245 UEJ655243:UEJ655245 UOF655243:UOF655245 UYB655243:UYB655245 VHX655243:VHX655245 VRT655243:VRT655245 WBP655243:WBP655245 WLL655243:WLL655245 WVH655243:WVH655245 L720779:L720781 IV720779:IV720781 SR720779:SR720781 ACN720779:ACN720781 AMJ720779:AMJ720781 AWF720779:AWF720781 BGB720779:BGB720781 BPX720779:BPX720781 BZT720779:BZT720781 CJP720779:CJP720781 CTL720779:CTL720781 DDH720779:DDH720781 DND720779:DND720781 DWZ720779:DWZ720781 EGV720779:EGV720781 EQR720779:EQR720781 FAN720779:FAN720781 FKJ720779:FKJ720781 FUF720779:FUF720781 GEB720779:GEB720781 GNX720779:GNX720781 GXT720779:GXT720781 HHP720779:HHP720781 HRL720779:HRL720781 IBH720779:IBH720781 ILD720779:ILD720781 IUZ720779:IUZ720781 JEV720779:JEV720781 JOR720779:JOR720781 JYN720779:JYN720781 KIJ720779:KIJ720781 KSF720779:KSF720781 LCB720779:LCB720781 LLX720779:LLX720781 LVT720779:LVT720781 MFP720779:MFP720781 MPL720779:MPL720781 MZH720779:MZH720781 NJD720779:NJD720781 NSZ720779:NSZ720781 OCV720779:OCV720781 OMR720779:OMR720781 OWN720779:OWN720781 PGJ720779:PGJ720781 PQF720779:PQF720781 QAB720779:QAB720781 QJX720779:QJX720781 QTT720779:QTT720781 RDP720779:RDP720781 RNL720779:RNL720781 RXH720779:RXH720781 SHD720779:SHD720781 SQZ720779:SQZ720781 TAV720779:TAV720781 TKR720779:TKR720781 TUN720779:TUN720781 UEJ720779:UEJ720781 UOF720779:UOF720781 UYB720779:UYB720781 VHX720779:VHX720781 VRT720779:VRT720781 WBP720779:WBP720781 WLL720779:WLL720781 WVH720779:WVH720781 L786315:L786317 IV786315:IV786317 SR786315:SR786317 ACN786315:ACN786317 AMJ786315:AMJ786317 AWF786315:AWF786317 BGB786315:BGB786317 BPX786315:BPX786317 BZT786315:BZT786317 CJP786315:CJP786317 CTL786315:CTL786317 DDH786315:DDH786317 DND786315:DND786317 DWZ786315:DWZ786317 EGV786315:EGV786317 EQR786315:EQR786317 FAN786315:FAN786317 FKJ786315:FKJ786317 FUF786315:FUF786317 GEB786315:GEB786317 GNX786315:GNX786317 GXT786315:GXT786317 HHP786315:HHP786317 HRL786315:HRL786317 IBH786315:IBH786317 ILD786315:ILD786317 IUZ786315:IUZ786317 JEV786315:JEV786317 JOR786315:JOR786317 JYN786315:JYN786317 KIJ786315:KIJ786317 KSF786315:KSF786317 LCB786315:LCB786317 LLX786315:LLX786317 LVT786315:LVT786317 MFP786315:MFP786317 MPL786315:MPL786317 MZH786315:MZH786317 NJD786315:NJD786317 NSZ786315:NSZ786317 OCV786315:OCV786317 OMR786315:OMR786317 OWN786315:OWN786317 PGJ786315:PGJ786317 PQF786315:PQF786317 QAB786315:QAB786317 QJX786315:QJX786317 QTT786315:QTT786317 RDP786315:RDP786317 RNL786315:RNL786317 RXH786315:RXH786317 SHD786315:SHD786317 SQZ786315:SQZ786317 TAV786315:TAV786317 TKR786315:TKR786317 TUN786315:TUN786317 UEJ786315:UEJ786317 UOF786315:UOF786317 UYB786315:UYB786317 VHX786315:VHX786317 VRT786315:VRT786317 WBP786315:WBP786317 WLL786315:WLL786317 WVH786315:WVH786317 L851851:L851853 IV851851:IV851853 SR851851:SR851853 ACN851851:ACN851853 AMJ851851:AMJ851853 AWF851851:AWF851853 BGB851851:BGB851853 BPX851851:BPX851853 BZT851851:BZT851853 CJP851851:CJP851853 CTL851851:CTL851853 DDH851851:DDH851853 DND851851:DND851853 DWZ851851:DWZ851853 EGV851851:EGV851853 EQR851851:EQR851853 FAN851851:FAN851853 FKJ851851:FKJ851853 FUF851851:FUF851853 GEB851851:GEB851853 GNX851851:GNX851853 GXT851851:GXT851853 HHP851851:HHP851853 HRL851851:HRL851853 IBH851851:IBH851853 ILD851851:ILD851853 IUZ851851:IUZ851853 JEV851851:JEV851853 JOR851851:JOR851853 JYN851851:JYN851853 KIJ851851:KIJ851853 KSF851851:KSF851853 LCB851851:LCB851853 LLX851851:LLX851853 LVT851851:LVT851853 MFP851851:MFP851853 MPL851851:MPL851853 MZH851851:MZH851853 NJD851851:NJD851853 NSZ851851:NSZ851853 OCV851851:OCV851853 OMR851851:OMR851853 OWN851851:OWN851853 PGJ851851:PGJ851853 PQF851851:PQF851853 QAB851851:QAB851853 QJX851851:QJX851853 QTT851851:QTT851853 RDP851851:RDP851853 RNL851851:RNL851853 RXH851851:RXH851853 SHD851851:SHD851853 SQZ851851:SQZ851853 TAV851851:TAV851853 TKR851851:TKR851853 TUN851851:TUN851853 UEJ851851:UEJ851853 UOF851851:UOF851853 UYB851851:UYB851853 VHX851851:VHX851853 VRT851851:VRT851853 WBP851851:WBP851853 WLL851851:WLL851853 WVH851851:WVH851853 L917387:L917389 IV917387:IV917389 SR917387:SR917389 ACN917387:ACN917389 AMJ917387:AMJ917389 AWF917387:AWF917389 BGB917387:BGB917389 BPX917387:BPX917389 BZT917387:BZT917389 CJP917387:CJP917389 CTL917387:CTL917389 DDH917387:DDH917389 DND917387:DND917389 DWZ917387:DWZ917389 EGV917387:EGV917389 EQR917387:EQR917389 FAN917387:FAN917389 FKJ917387:FKJ917389 FUF917387:FUF917389 GEB917387:GEB917389 GNX917387:GNX917389 GXT917387:GXT917389 HHP917387:HHP917389 HRL917387:HRL917389 IBH917387:IBH917389 ILD917387:ILD917389 IUZ917387:IUZ917389 JEV917387:JEV917389 JOR917387:JOR917389 JYN917387:JYN917389 KIJ917387:KIJ917389 KSF917387:KSF917389 LCB917387:LCB917389 LLX917387:LLX917389 LVT917387:LVT917389 MFP917387:MFP917389 MPL917387:MPL917389 MZH917387:MZH917389 NJD917387:NJD917389 NSZ917387:NSZ917389 OCV917387:OCV917389 OMR917387:OMR917389 OWN917387:OWN917389 PGJ917387:PGJ917389 PQF917387:PQF917389 QAB917387:QAB917389 QJX917387:QJX917389 QTT917387:QTT917389 RDP917387:RDP917389 RNL917387:RNL917389 RXH917387:RXH917389 SHD917387:SHD917389 SQZ917387:SQZ917389 TAV917387:TAV917389 TKR917387:TKR917389 TUN917387:TUN917389 UEJ917387:UEJ917389 UOF917387:UOF917389 UYB917387:UYB917389 VHX917387:VHX917389 VRT917387:VRT917389 WBP917387:WBP917389 WLL917387:WLL917389 WVH917387:WVH917389 L982923:L982925 IV982923:IV982925 SR982923:SR982925 ACN982923:ACN982925 AMJ982923:AMJ982925 AWF982923:AWF982925 BGB982923:BGB982925 BPX982923:BPX982925 BZT982923:BZT982925 CJP982923:CJP982925 CTL982923:CTL982925 DDH982923:DDH982925 DND982923:DND982925 DWZ982923:DWZ982925 EGV982923:EGV982925 EQR982923:EQR982925 FAN982923:FAN982925 FKJ982923:FKJ982925 FUF982923:FUF982925 GEB982923:GEB982925 GNX982923:GNX982925 GXT982923:GXT982925 HHP982923:HHP982925 HRL982923:HRL982925 IBH982923:IBH982925 ILD982923:ILD982925 IUZ982923:IUZ982925 JEV982923:JEV982925 JOR982923:JOR982925 JYN982923:JYN982925 KIJ982923:KIJ982925 KSF982923:KSF982925 LCB982923:LCB982925 LLX982923:LLX982925 LVT982923:LVT982925 MFP982923:MFP982925 MPL982923:MPL982925 MZH982923:MZH982925 NJD982923:NJD982925 NSZ982923:NSZ982925 OCV982923:OCV982925 OMR982923:OMR982925 OWN982923:OWN982925 PGJ982923:PGJ982925 PQF982923:PQF982925 QAB982923:QAB982925 QJX982923:QJX982925 QTT982923:QTT982925 RDP982923:RDP982925 RNL982923:RNL982925 RXH982923:RXH982925 SHD982923:SHD982925 SQZ982923:SQZ982925 TAV982923:TAV982925 TKR982923:TKR982925 TUN982923:TUN982925 UEJ982923:UEJ982925 UOF982923:UOF982925 UYB982923:UYB982925 VHX982923:VHX982925 VRT982923:VRT982925 WBP982923:WBP982925 WLL982923:WLL982925 WVH982923:WVH982925 L10:L16" xr:uid="{00000000-0002-0000-0100-000001000000}">
      <formula1>Probabilidad</formula1>
    </dataValidation>
    <dataValidation type="list" allowBlank="1" showInputMessage="1" showErrorMessage="1" sqref="M65419:N65421 IW65419:IX65421 SS65419:ST65421 ACO65419:ACP65421 AMK65419:AML65421 AWG65419:AWH65421 BGC65419:BGD65421 BPY65419:BPZ65421 BZU65419:BZV65421 CJQ65419:CJR65421 CTM65419:CTN65421 DDI65419:DDJ65421 DNE65419:DNF65421 DXA65419:DXB65421 EGW65419:EGX65421 EQS65419:EQT65421 FAO65419:FAP65421 FKK65419:FKL65421 FUG65419:FUH65421 GEC65419:GED65421 GNY65419:GNZ65421 GXU65419:GXV65421 HHQ65419:HHR65421 HRM65419:HRN65421 IBI65419:IBJ65421 ILE65419:ILF65421 IVA65419:IVB65421 JEW65419:JEX65421 JOS65419:JOT65421 JYO65419:JYP65421 KIK65419:KIL65421 KSG65419:KSH65421 LCC65419:LCD65421 LLY65419:LLZ65421 LVU65419:LVV65421 MFQ65419:MFR65421 MPM65419:MPN65421 MZI65419:MZJ65421 NJE65419:NJF65421 NTA65419:NTB65421 OCW65419:OCX65421 OMS65419:OMT65421 OWO65419:OWP65421 PGK65419:PGL65421 PQG65419:PQH65421 QAC65419:QAD65421 QJY65419:QJZ65421 QTU65419:QTV65421 RDQ65419:RDR65421 RNM65419:RNN65421 RXI65419:RXJ65421 SHE65419:SHF65421 SRA65419:SRB65421 TAW65419:TAX65421 TKS65419:TKT65421 TUO65419:TUP65421 UEK65419:UEL65421 UOG65419:UOH65421 UYC65419:UYD65421 VHY65419:VHZ65421 VRU65419:VRV65421 WBQ65419:WBR65421 WLM65419:WLN65421 WVI65419:WVJ65421 M130955:N130957 IW130955:IX130957 SS130955:ST130957 ACO130955:ACP130957 AMK130955:AML130957 AWG130955:AWH130957 BGC130955:BGD130957 BPY130955:BPZ130957 BZU130955:BZV130957 CJQ130955:CJR130957 CTM130955:CTN130957 DDI130955:DDJ130957 DNE130955:DNF130957 DXA130955:DXB130957 EGW130955:EGX130957 EQS130955:EQT130957 FAO130955:FAP130957 FKK130955:FKL130957 FUG130955:FUH130957 GEC130955:GED130957 GNY130955:GNZ130957 GXU130955:GXV130957 HHQ130955:HHR130957 HRM130955:HRN130957 IBI130955:IBJ130957 ILE130955:ILF130957 IVA130955:IVB130957 JEW130955:JEX130957 JOS130955:JOT130957 JYO130955:JYP130957 KIK130955:KIL130957 KSG130955:KSH130957 LCC130955:LCD130957 LLY130955:LLZ130957 LVU130955:LVV130957 MFQ130955:MFR130957 MPM130955:MPN130957 MZI130955:MZJ130957 NJE130955:NJF130957 NTA130955:NTB130957 OCW130955:OCX130957 OMS130955:OMT130957 OWO130955:OWP130957 PGK130955:PGL130957 PQG130955:PQH130957 QAC130955:QAD130957 QJY130955:QJZ130957 QTU130955:QTV130957 RDQ130955:RDR130957 RNM130955:RNN130957 RXI130955:RXJ130957 SHE130955:SHF130957 SRA130955:SRB130957 TAW130955:TAX130957 TKS130955:TKT130957 TUO130955:TUP130957 UEK130955:UEL130957 UOG130955:UOH130957 UYC130955:UYD130957 VHY130955:VHZ130957 VRU130955:VRV130957 WBQ130955:WBR130957 WLM130955:WLN130957 WVI130955:WVJ130957 M196491:N196493 IW196491:IX196493 SS196491:ST196493 ACO196491:ACP196493 AMK196491:AML196493 AWG196491:AWH196493 BGC196491:BGD196493 BPY196491:BPZ196493 BZU196491:BZV196493 CJQ196491:CJR196493 CTM196491:CTN196493 DDI196491:DDJ196493 DNE196491:DNF196493 DXA196491:DXB196493 EGW196491:EGX196493 EQS196491:EQT196493 FAO196491:FAP196493 FKK196491:FKL196493 FUG196491:FUH196493 GEC196491:GED196493 GNY196491:GNZ196493 GXU196491:GXV196493 HHQ196491:HHR196493 HRM196491:HRN196493 IBI196491:IBJ196493 ILE196491:ILF196493 IVA196491:IVB196493 JEW196491:JEX196493 JOS196491:JOT196493 JYO196491:JYP196493 KIK196491:KIL196493 KSG196491:KSH196493 LCC196491:LCD196493 LLY196491:LLZ196493 LVU196491:LVV196493 MFQ196491:MFR196493 MPM196491:MPN196493 MZI196491:MZJ196493 NJE196491:NJF196493 NTA196491:NTB196493 OCW196491:OCX196493 OMS196491:OMT196493 OWO196491:OWP196493 PGK196491:PGL196493 PQG196491:PQH196493 QAC196491:QAD196493 QJY196491:QJZ196493 QTU196491:QTV196493 RDQ196491:RDR196493 RNM196491:RNN196493 RXI196491:RXJ196493 SHE196491:SHF196493 SRA196491:SRB196493 TAW196491:TAX196493 TKS196491:TKT196493 TUO196491:TUP196493 UEK196491:UEL196493 UOG196491:UOH196493 UYC196491:UYD196493 VHY196491:VHZ196493 VRU196491:VRV196493 WBQ196491:WBR196493 WLM196491:WLN196493 WVI196491:WVJ196493 M262027:N262029 IW262027:IX262029 SS262027:ST262029 ACO262027:ACP262029 AMK262027:AML262029 AWG262027:AWH262029 BGC262027:BGD262029 BPY262027:BPZ262029 BZU262027:BZV262029 CJQ262027:CJR262029 CTM262027:CTN262029 DDI262027:DDJ262029 DNE262027:DNF262029 DXA262027:DXB262029 EGW262027:EGX262029 EQS262027:EQT262029 FAO262027:FAP262029 FKK262027:FKL262029 FUG262027:FUH262029 GEC262027:GED262029 GNY262027:GNZ262029 GXU262027:GXV262029 HHQ262027:HHR262029 HRM262027:HRN262029 IBI262027:IBJ262029 ILE262027:ILF262029 IVA262027:IVB262029 JEW262027:JEX262029 JOS262027:JOT262029 JYO262027:JYP262029 KIK262027:KIL262029 KSG262027:KSH262029 LCC262027:LCD262029 LLY262027:LLZ262029 LVU262027:LVV262029 MFQ262027:MFR262029 MPM262027:MPN262029 MZI262027:MZJ262029 NJE262027:NJF262029 NTA262027:NTB262029 OCW262027:OCX262029 OMS262027:OMT262029 OWO262027:OWP262029 PGK262027:PGL262029 PQG262027:PQH262029 QAC262027:QAD262029 QJY262027:QJZ262029 QTU262027:QTV262029 RDQ262027:RDR262029 RNM262027:RNN262029 RXI262027:RXJ262029 SHE262027:SHF262029 SRA262027:SRB262029 TAW262027:TAX262029 TKS262027:TKT262029 TUO262027:TUP262029 UEK262027:UEL262029 UOG262027:UOH262029 UYC262027:UYD262029 VHY262027:VHZ262029 VRU262027:VRV262029 WBQ262027:WBR262029 WLM262027:WLN262029 WVI262027:WVJ262029 M327563:N327565 IW327563:IX327565 SS327563:ST327565 ACO327563:ACP327565 AMK327563:AML327565 AWG327563:AWH327565 BGC327563:BGD327565 BPY327563:BPZ327565 BZU327563:BZV327565 CJQ327563:CJR327565 CTM327563:CTN327565 DDI327563:DDJ327565 DNE327563:DNF327565 DXA327563:DXB327565 EGW327563:EGX327565 EQS327563:EQT327565 FAO327563:FAP327565 FKK327563:FKL327565 FUG327563:FUH327565 GEC327563:GED327565 GNY327563:GNZ327565 GXU327563:GXV327565 HHQ327563:HHR327565 HRM327563:HRN327565 IBI327563:IBJ327565 ILE327563:ILF327565 IVA327563:IVB327565 JEW327563:JEX327565 JOS327563:JOT327565 JYO327563:JYP327565 KIK327563:KIL327565 KSG327563:KSH327565 LCC327563:LCD327565 LLY327563:LLZ327565 LVU327563:LVV327565 MFQ327563:MFR327565 MPM327563:MPN327565 MZI327563:MZJ327565 NJE327563:NJF327565 NTA327563:NTB327565 OCW327563:OCX327565 OMS327563:OMT327565 OWO327563:OWP327565 PGK327563:PGL327565 PQG327563:PQH327565 QAC327563:QAD327565 QJY327563:QJZ327565 QTU327563:QTV327565 RDQ327563:RDR327565 RNM327563:RNN327565 RXI327563:RXJ327565 SHE327563:SHF327565 SRA327563:SRB327565 TAW327563:TAX327565 TKS327563:TKT327565 TUO327563:TUP327565 UEK327563:UEL327565 UOG327563:UOH327565 UYC327563:UYD327565 VHY327563:VHZ327565 VRU327563:VRV327565 WBQ327563:WBR327565 WLM327563:WLN327565 WVI327563:WVJ327565 M393099:N393101 IW393099:IX393101 SS393099:ST393101 ACO393099:ACP393101 AMK393099:AML393101 AWG393099:AWH393101 BGC393099:BGD393101 BPY393099:BPZ393101 BZU393099:BZV393101 CJQ393099:CJR393101 CTM393099:CTN393101 DDI393099:DDJ393101 DNE393099:DNF393101 DXA393099:DXB393101 EGW393099:EGX393101 EQS393099:EQT393101 FAO393099:FAP393101 FKK393099:FKL393101 FUG393099:FUH393101 GEC393099:GED393101 GNY393099:GNZ393101 GXU393099:GXV393101 HHQ393099:HHR393101 HRM393099:HRN393101 IBI393099:IBJ393101 ILE393099:ILF393101 IVA393099:IVB393101 JEW393099:JEX393101 JOS393099:JOT393101 JYO393099:JYP393101 KIK393099:KIL393101 KSG393099:KSH393101 LCC393099:LCD393101 LLY393099:LLZ393101 LVU393099:LVV393101 MFQ393099:MFR393101 MPM393099:MPN393101 MZI393099:MZJ393101 NJE393099:NJF393101 NTA393099:NTB393101 OCW393099:OCX393101 OMS393099:OMT393101 OWO393099:OWP393101 PGK393099:PGL393101 PQG393099:PQH393101 QAC393099:QAD393101 QJY393099:QJZ393101 QTU393099:QTV393101 RDQ393099:RDR393101 RNM393099:RNN393101 RXI393099:RXJ393101 SHE393099:SHF393101 SRA393099:SRB393101 TAW393099:TAX393101 TKS393099:TKT393101 TUO393099:TUP393101 UEK393099:UEL393101 UOG393099:UOH393101 UYC393099:UYD393101 VHY393099:VHZ393101 VRU393099:VRV393101 WBQ393099:WBR393101 WLM393099:WLN393101 WVI393099:WVJ393101 M458635:N458637 IW458635:IX458637 SS458635:ST458637 ACO458635:ACP458637 AMK458635:AML458637 AWG458635:AWH458637 BGC458635:BGD458637 BPY458635:BPZ458637 BZU458635:BZV458637 CJQ458635:CJR458637 CTM458635:CTN458637 DDI458635:DDJ458637 DNE458635:DNF458637 DXA458635:DXB458637 EGW458635:EGX458637 EQS458635:EQT458637 FAO458635:FAP458637 FKK458635:FKL458637 FUG458635:FUH458637 GEC458635:GED458637 GNY458635:GNZ458637 GXU458635:GXV458637 HHQ458635:HHR458637 HRM458635:HRN458637 IBI458635:IBJ458637 ILE458635:ILF458637 IVA458635:IVB458637 JEW458635:JEX458637 JOS458635:JOT458637 JYO458635:JYP458637 KIK458635:KIL458637 KSG458635:KSH458637 LCC458635:LCD458637 LLY458635:LLZ458637 LVU458635:LVV458637 MFQ458635:MFR458637 MPM458635:MPN458637 MZI458635:MZJ458637 NJE458635:NJF458637 NTA458635:NTB458637 OCW458635:OCX458637 OMS458635:OMT458637 OWO458635:OWP458637 PGK458635:PGL458637 PQG458635:PQH458637 QAC458635:QAD458637 QJY458635:QJZ458637 QTU458635:QTV458637 RDQ458635:RDR458637 RNM458635:RNN458637 RXI458635:RXJ458637 SHE458635:SHF458637 SRA458635:SRB458637 TAW458635:TAX458637 TKS458635:TKT458637 TUO458635:TUP458637 UEK458635:UEL458637 UOG458635:UOH458637 UYC458635:UYD458637 VHY458635:VHZ458637 VRU458635:VRV458637 WBQ458635:WBR458637 WLM458635:WLN458637 WVI458635:WVJ458637 M524171:N524173 IW524171:IX524173 SS524171:ST524173 ACO524171:ACP524173 AMK524171:AML524173 AWG524171:AWH524173 BGC524171:BGD524173 BPY524171:BPZ524173 BZU524171:BZV524173 CJQ524171:CJR524173 CTM524171:CTN524173 DDI524171:DDJ524173 DNE524171:DNF524173 DXA524171:DXB524173 EGW524171:EGX524173 EQS524171:EQT524173 FAO524171:FAP524173 FKK524171:FKL524173 FUG524171:FUH524173 GEC524171:GED524173 GNY524171:GNZ524173 GXU524171:GXV524173 HHQ524171:HHR524173 HRM524171:HRN524173 IBI524171:IBJ524173 ILE524171:ILF524173 IVA524171:IVB524173 JEW524171:JEX524173 JOS524171:JOT524173 JYO524171:JYP524173 KIK524171:KIL524173 KSG524171:KSH524173 LCC524171:LCD524173 LLY524171:LLZ524173 LVU524171:LVV524173 MFQ524171:MFR524173 MPM524171:MPN524173 MZI524171:MZJ524173 NJE524171:NJF524173 NTA524171:NTB524173 OCW524171:OCX524173 OMS524171:OMT524173 OWO524171:OWP524173 PGK524171:PGL524173 PQG524171:PQH524173 QAC524171:QAD524173 QJY524171:QJZ524173 QTU524171:QTV524173 RDQ524171:RDR524173 RNM524171:RNN524173 RXI524171:RXJ524173 SHE524171:SHF524173 SRA524171:SRB524173 TAW524171:TAX524173 TKS524171:TKT524173 TUO524171:TUP524173 UEK524171:UEL524173 UOG524171:UOH524173 UYC524171:UYD524173 VHY524171:VHZ524173 VRU524171:VRV524173 WBQ524171:WBR524173 WLM524171:WLN524173 WVI524171:WVJ524173 M589707:N589709 IW589707:IX589709 SS589707:ST589709 ACO589707:ACP589709 AMK589707:AML589709 AWG589707:AWH589709 BGC589707:BGD589709 BPY589707:BPZ589709 BZU589707:BZV589709 CJQ589707:CJR589709 CTM589707:CTN589709 DDI589707:DDJ589709 DNE589707:DNF589709 DXA589707:DXB589709 EGW589707:EGX589709 EQS589707:EQT589709 FAO589707:FAP589709 FKK589707:FKL589709 FUG589707:FUH589709 GEC589707:GED589709 GNY589707:GNZ589709 GXU589707:GXV589709 HHQ589707:HHR589709 HRM589707:HRN589709 IBI589707:IBJ589709 ILE589707:ILF589709 IVA589707:IVB589709 JEW589707:JEX589709 JOS589707:JOT589709 JYO589707:JYP589709 KIK589707:KIL589709 KSG589707:KSH589709 LCC589707:LCD589709 LLY589707:LLZ589709 LVU589707:LVV589709 MFQ589707:MFR589709 MPM589707:MPN589709 MZI589707:MZJ589709 NJE589707:NJF589709 NTA589707:NTB589709 OCW589707:OCX589709 OMS589707:OMT589709 OWO589707:OWP589709 PGK589707:PGL589709 PQG589707:PQH589709 QAC589707:QAD589709 QJY589707:QJZ589709 QTU589707:QTV589709 RDQ589707:RDR589709 RNM589707:RNN589709 RXI589707:RXJ589709 SHE589707:SHF589709 SRA589707:SRB589709 TAW589707:TAX589709 TKS589707:TKT589709 TUO589707:TUP589709 UEK589707:UEL589709 UOG589707:UOH589709 UYC589707:UYD589709 VHY589707:VHZ589709 VRU589707:VRV589709 WBQ589707:WBR589709 WLM589707:WLN589709 WVI589707:WVJ589709 M655243:N655245 IW655243:IX655245 SS655243:ST655245 ACO655243:ACP655245 AMK655243:AML655245 AWG655243:AWH655245 BGC655243:BGD655245 BPY655243:BPZ655245 BZU655243:BZV655245 CJQ655243:CJR655245 CTM655243:CTN655245 DDI655243:DDJ655245 DNE655243:DNF655245 DXA655243:DXB655245 EGW655243:EGX655245 EQS655243:EQT655245 FAO655243:FAP655245 FKK655243:FKL655245 FUG655243:FUH655245 GEC655243:GED655245 GNY655243:GNZ655245 GXU655243:GXV655245 HHQ655243:HHR655245 HRM655243:HRN655245 IBI655243:IBJ655245 ILE655243:ILF655245 IVA655243:IVB655245 JEW655243:JEX655245 JOS655243:JOT655245 JYO655243:JYP655245 KIK655243:KIL655245 KSG655243:KSH655245 LCC655243:LCD655245 LLY655243:LLZ655245 LVU655243:LVV655245 MFQ655243:MFR655245 MPM655243:MPN655245 MZI655243:MZJ655245 NJE655243:NJF655245 NTA655243:NTB655245 OCW655243:OCX655245 OMS655243:OMT655245 OWO655243:OWP655245 PGK655243:PGL655245 PQG655243:PQH655245 QAC655243:QAD655245 QJY655243:QJZ655245 QTU655243:QTV655245 RDQ655243:RDR655245 RNM655243:RNN655245 RXI655243:RXJ655245 SHE655243:SHF655245 SRA655243:SRB655245 TAW655243:TAX655245 TKS655243:TKT655245 TUO655243:TUP655245 UEK655243:UEL655245 UOG655243:UOH655245 UYC655243:UYD655245 VHY655243:VHZ655245 VRU655243:VRV655245 WBQ655243:WBR655245 WLM655243:WLN655245 WVI655243:WVJ655245 M720779:N720781 IW720779:IX720781 SS720779:ST720781 ACO720779:ACP720781 AMK720779:AML720781 AWG720779:AWH720781 BGC720779:BGD720781 BPY720779:BPZ720781 BZU720779:BZV720781 CJQ720779:CJR720781 CTM720779:CTN720781 DDI720779:DDJ720781 DNE720779:DNF720781 DXA720779:DXB720781 EGW720779:EGX720781 EQS720779:EQT720781 FAO720779:FAP720781 FKK720779:FKL720781 FUG720779:FUH720781 GEC720779:GED720781 GNY720779:GNZ720781 GXU720779:GXV720781 HHQ720779:HHR720781 HRM720779:HRN720781 IBI720779:IBJ720781 ILE720779:ILF720781 IVA720779:IVB720781 JEW720779:JEX720781 JOS720779:JOT720781 JYO720779:JYP720781 KIK720779:KIL720781 KSG720779:KSH720781 LCC720779:LCD720781 LLY720779:LLZ720781 LVU720779:LVV720781 MFQ720779:MFR720781 MPM720779:MPN720781 MZI720779:MZJ720781 NJE720779:NJF720781 NTA720779:NTB720781 OCW720779:OCX720781 OMS720779:OMT720781 OWO720779:OWP720781 PGK720779:PGL720781 PQG720779:PQH720781 QAC720779:QAD720781 QJY720779:QJZ720781 QTU720779:QTV720781 RDQ720779:RDR720781 RNM720779:RNN720781 RXI720779:RXJ720781 SHE720779:SHF720781 SRA720779:SRB720781 TAW720779:TAX720781 TKS720779:TKT720781 TUO720779:TUP720781 UEK720779:UEL720781 UOG720779:UOH720781 UYC720779:UYD720781 VHY720779:VHZ720781 VRU720779:VRV720781 WBQ720779:WBR720781 WLM720779:WLN720781 WVI720779:WVJ720781 M786315:N786317 IW786315:IX786317 SS786315:ST786317 ACO786315:ACP786317 AMK786315:AML786317 AWG786315:AWH786317 BGC786315:BGD786317 BPY786315:BPZ786317 BZU786315:BZV786317 CJQ786315:CJR786317 CTM786315:CTN786317 DDI786315:DDJ786317 DNE786315:DNF786317 DXA786315:DXB786317 EGW786315:EGX786317 EQS786315:EQT786317 FAO786315:FAP786317 FKK786315:FKL786317 FUG786315:FUH786317 GEC786315:GED786317 GNY786315:GNZ786317 GXU786315:GXV786317 HHQ786315:HHR786317 HRM786315:HRN786317 IBI786315:IBJ786317 ILE786315:ILF786317 IVA786315:IVB786317 JEW786315:JEX786317 JOS786315:JOT786317 JYO786315:JYP786317 KIK786315:KIL786317 KSG786315:KSH786317 LCC786315:LCD786317 LLY786315:LLZ786317 LVU786315:LVV786317 MFQ786315:MFR786317 MPM786315:MPN786317 MZI786315:MZJ786317 NJE786315:NJF786317 NTA786315:NTB786317 OCW786315:OCX786317 OMS786315:OMT786317 OWO786315:OWP786317 PGK786315:PGL786317 PQG786315:PQH786317 QAC786315:QAD786317 QJY786315:QJZ786317 QTU786315:QTV786317 RDQ786315:RDR786317 RNM786315:RNN786317 RXI786315:RXJ786317 SHE786315:SHF786317 SRA786315:SRB786317 TAW786315:TAX786317 TKS786315:TKT786317 TUO786315:TUP786317 UEK786315:UEL786317 UOG786315:UOH786317 UYC786315:UYD786317 VHY786315:VHZ786317 VRU786315:VRV786317 WBQ786315:WBR786317 WLM786315:WLN786317 WVI786315:WVJ786317 M851851:N851853 IW851851:IX851853 SS851851:ST851853 ACO851851:ACP851853 AMK851851:AML851853 AWG851851:AWH851853 BGC851851:BGD851853 BPY851851:BPZ851853 BZU851851:BZV851853 CJQ851851:CJR851853 CTM851851:CTN851853 DDI851851:DDJ851853 DNE851851:DNF851853 DXA851851:DXB851853 EGW851851:EGX851853 EQS851851:EQT851853 FAO851851:FAP851853 FKK851851:FKL851853 FUG851851:FUH851853 GEC851851:GED851853 GNY851851:GNZ851853 GXU851851:GXV851853 HHQ851851:HHR851853 HRM851851:HRN851853 IBI851851:IBJ851853 ILE851851:ILF851853 IVA851851:IVB851853 JEW851851:JEX851853 JOS851851:JOT851853 JYO851851:JYP851853 KIK851851:KIL851853 KSG851851:KSH851853 LCC851851:LCD851853 LLY851851:LLZ851853 LVU851851:LVV851853 MFQ851851:MFR851853 MPM851851:MPN851853 MZI851851:MZJ851853 NJE851851:NJF851853 NTA851851:NTB851853 OCW851851:OCX851853 OMS851851:OMT851853 OWO851851:OWP851853 PGK851851:PGL851853 PQG851851:PQH851853 QAC851851:QAD851853 QJY851851:QJZ851853 QTU851851:QTV851853 RDQ851851:RDR851853 RNM851851:RNN851853 RXI851851:RXJ851853 SHE851851:SHF851853 SRA851851:SRB851853 TAW851851:TAX851853 TKS851851:TKT851853 TUO851851:TUP851853 UEK851851:UEL851853 UOG851851:UOH851853 UYC851851:UYD851853 VHY851851:VHZ851853 VRU851851:VRV851853 WBQ851851:WBR851853 WLM851851:WLN851853 WVI851851:WVJ851853 M917387:N917389 IW917387:IX917389 SS917387:ST917389 ACO917387:ACP917389 AMK917387:AML917389 AWG917387:AWH917389 BGC917387:BGD917389 BPY917387:BPZ917389 BZU917387:BZV917389 CJQ917387:CJR917389 CTM917387:CTN917389 DDI917387:DDJ917389 DNE917387:DNF917389 DXA917387:DXB917389 EGW917387:EGX917389 EQS917387:EQT917389 FAO917387:FAP917389 FKK917387:FKL917389 FUG917387:FUH917389 GEC917387:GED917389 GNY917387:GNZ917389 GXU917387:GXV917389 HHQ917387:HHR917389 HRM917387:HRN917389 IBI917387:IBJ917389 ILE917387:ILF917389 IVA917387:IVB917389 JEW917387:JEX917389 JOS917387:JOT917389 JYO917387:JYP917389 KIK917387:KIL917389 KSG917387:KSH917389 LCC917387:LCD917389 LLY917387:LLZ917389 LVU917387:LVV917389 MFQ917387:MFR917389 MPM917387:MPN917389 MZI917387:MZJ917389 NJE917387:NJF917389 NTA917387:NTB917389 OCW917387:OCX917389 OMS917387:OMT917389 OWO917387:OWP917389 PGK917387:PGL917389 PQG917387:PQH917389 QAC917387:QAD917389 QJY917387:QJZ917389 QTU917387:QTV917389 RDQ917387:RDR917389 RNM917387:RNN917389 RXI917387:RXJ917389 SHE917387:SHF917389 SRA917387:SRB917389 TAW917387:TAX917389 TKS917387:TKT917389 TUO917387:TUP917389 UEK917387:UEL917389 UOG917387:UOH917389 UYC917387:UYD917389 VHY917387:VHZ917389 VRU917387:VRV917389 WBQ917387:WBR917389 WLM917387:WLN917389 WVI917387:WVJ917389 M982923:N982925 IW982923:IX982925 SS982923:ST982925 ACO982923:ACP982925 AMK982923:AML982925 AWG982923:AWH982925 BGC982923:BGD982925 BPY982923:BPZ982925 BZU982923:BZV982925 CJQ982923:CJR982925 CTM982923:CTN982925 DDI982923:DDJ982925 DNE982923:DNF982925 DXA982923:DXB982925 EGW982923:EGX982925 EQS982923:EQT982925 FAO982923:FAP982925 FKK982923:FKL982925 FUG982923:FUH982925 GEC982923:GED982925 GNY982923:GNZ982925 GXU982923:GXV982925 HHQ982923:HHR982925 HRM982923:HRN982925 IBI982923:IBJ982925 ILE982923:ILF982925 IVA982923:IVB982925 JEW982923:JEX982925 JOS982923:JOT982925 JYO982923:JYP982925 KIK982923:KIL982925 KSG982923:KSH982925 LCC982923:LCD982925 LLY982923:LLZ982925 LVU982923:LVV982925 MFQ982923:MFR982925 MPM982923:MPN982925 MZI982923:MZJ982925 NJE982923:NJF982925 NTA982923:NTB982925 OCW982923:OCX982925 OMS982923:OMT982925 OWO982923:OWP982925 PGK982923:PGL982925 PQG982923:PQH982925 QAC982923:QAD982925 QJY982923:QJZ982925 QTU982923:QTV982925 RDQ982923:RDR982925 RNM982923:RNN982925 RXI982923:RXJ982925 SHE982923:SHF982925 SRA982923:SRB982925 TAW982923:TAX982925 TKS982923:TKT982925 TUO982923:TUP982925 UEK982923:UEL982925 UOG982923:UOH982925 UYC982923:UYD982925 VHY982923:VHZ982925 VRU982923:VRV982925 WBQ982923:WBR982925 WLM982923:WLN982925 WVI982923:WVJ982925 M10:N16" xr:uid="{00000000-0002-0000-0100-000002000000}">
      <formula1>Impacto</formula1>
    </dataValidation>
    <dataValidation showInputMessage="1" showErrorMessage="1" sqref="AG65419:AT65421 JQ65419:KD65421 TM65419:TZ65421 ADI65419:ADV65421 ANE65419:ANR65421 AXA65419:AXN65421 BGW65419:BHJ65421 BQS65419:BRF65421 CAO65419:CBB65421 CKK65419:CKX65421 CUG65419:CUT65421 DEC65419:DEP65421 DNY65419:DOL65421 DXU65419:DYH65421 EHQ65419:EID65421 ERM65419:ERZ65421 FBI65419:FBV65421 FLE65419:FLR65421 FVA65419:FVN65421 GEW65419:GFJ65421 GOS65419:GPF65421 GYO65419:GZB65421 HIK65419:HIX65421 HSG65419:HST65421 ICC65419:ICP65421 ILY65419:IML65421 IVU65419:IWH65421 JFQ65419:JGD65421 JPM65419:JPZ65421 JZI65419:JZV65421 KJE65419:KJR65421 KTA65419:KTN65421 LCW65419:LDJ65421 LMS65419:LNF65421 LWO65419:LXB65421 MGK65419:MGX65421 MQG65419:MQT65421 NAC65419:NAP65421 NJY65419:NKL65421 NTU65419:NUH65421 ODQ65419:OED65421 ONM65419:ONZ65421 OXI65419:OXV65421 PHE65419:PHR65421 PRA65419:PRN65421 QAW65419:QBJ65421 QKS65419:QLF65421 QUO65419:QVB65421 REK65419:REX65421 ROG65419:ROT65421 RYC65419:RYP65421 SHY65419:SIL65421 SRU65419:SSH65421 TBQ65419:TCD65421 TLM65419:TLZ65421 TVI65419:TVV65421 UFE65419:UFR65421 UPA65419:UPN65421 UYW65419:UZJ65421 VIS65419:VJF65421 VSO65419:VTB65421 WCK65419:WCX65421 WMG65419:WMT65421 WWC65419:WWP65421 AG130955:AT130957 JQ130955:KD130957 TM130955:TZ130957 ADI130955:ADV130957 ANE130955:ANR130957 AXA130955:AXN130957 BGW130955:BHJ130957 BQS130955:BRF130957 CAO130955:CBB130957 CKK130955:CKX130957 CUG130955:CUT130957 DEC130955:DEP130957 DNY130955:DOL130957 DXU130955:DYH130957 EHQ130955:EID130957 ERM130955:ERZ130957 FBI130955:FBV130957 FLE130955:FLR130957 FVA130955:FVN130957 GEW130955:GFJ130957 GOS130955:GPF130957 GYO130955:GZB130957 HIK130955:HIX130957 HSG130955:HST130957 ICC130955:ICP130957 ILY130955:IML130957 IVU130955:IWH130957 JFQ130955:JGD130957 JPM130955:JPZ130957 JZI130955:JZV130957 KJE130955:KJR130957 KTA130955:KTN130957 LCW130955:LDJ130957 LMS130955:LNF130957 LWO130955:LXB130957 MGK130955:MGX130957 MQG130955:MQT130957 NAC130955:NAP130957 NJY130955:NKL130957 NTU130955:NUH130957 ODQ130955:OED130957 ONM130955:ONZ130957 OXI130955:OXV130957 PHE130955:PHR130957 PRA130955:PRN130957 QAW130955:QBJ130957 QKS130955:QLF130957 QUO130955:QVB130957 REK130955:REX130957 ROG130955:ROT130957 RYC130955:RYP130957 SHY130955:SIL130957 SRU130955:SSH130957 TBQ130955:TCD130957 TLM130955:TLZ130957 TVI130955:TVV130957 UFE130955:UFR130957 UPA130955:UPN130957 UYW130955:UZJ130957 VIS130955:VJF130957 VSO130955:VTB130957 WCK130955:WCX130957 WMG130955:WMT130957 WWC130955:WWP130957 AG196491:AT196493 JQ196491:KD196493 TM196491:TZ196493 ADI196491:ADV196493 ANE196491:ANR196493 AXA196491:AXN196493 BGW196491:BHJ196493 BQS196491:BRF196493 CAO196491:CBB196493 CKK196491:CKX196493 CUG196491:CUT196493 DEC196491:DEP196493 DNY196491:DOL196493 DXU196491:DYH196493 EHQ196491:EID196493 ERM196491:ERZ196493 FBI196491:FBV196493 FLE196491:FLR196493 FVA196491:FVN196493 GEW196491:GFJ196493 GOS196491:GPF196493 GYO196491:GZB196493 HIK196491:HIX196493 HSG196491:HST196493 ICC196491:ICP196493 ILY196491:IML196493 IVU196491:IWH196493 JFQ196491:JGD196493 JPM196491:JPZ196493 JZI196491:JZV196493 KJE196491:KJR196493 KTA196491:KTN196493 LCW196491:LDJ196493 LMS196491:LNF196493 LWO196491:LXB196493 MGK196491:MGX196493 MQG196491:MQT196493 NAC196491:NAP196493 NJY196491:NKL196493 NTU196491:NUH196493 ODQ196491:OED196493 ONM196491:ONZ196493 OXI196491:OXV196493 PHE196491:PHR196493 PRA196491:PRN196493 QAW196491:QBJ196493 QKS196491:QLF196493 QUO196491:QVB196493 REK196491:REX196493 ROG196491:ROT196493 RYC196491:RYP196493 SHY196491:SIL196493 SRU196491:SSH196493 TBQ196491:TCD196493 TLM196491:TLZ196493 TVI196491:TVV196493 UFE196491:UFR196493 UPA196491:UPN196493 UYW196491:UZJ196493 VIS196491:VJF196493 VSO196491:VTB196493 WCK196491:WCX196493 WMG196491:WMT196493 WWC196491:WWP196493 AG262027:AT262029 JQ262027:KD262029 TM262027:TZ262029 ADI262027:ADV262029 ANE262027:ANR262029 AXA262027:AXN262029 BGW262027:BHJ262029 BQS262027:BRF262029 CAO262027:CBB262029 CKK262027:CKX262029 CUG262027:CUT262029 DEC262027:DEP262029 DNY262027:DOL262029 DXU262027:DYH262029 EHQ262027:EID262029 ERM262027:ERZ262029 FBI262027:FBV262029 FLE262027:FLR262029 FVA262027:FVN262029 GEW262027:GFJ262029 GOS262027:GPF262029 GYO262027:GZB262029 HIK262027:HIX262029 HSG262027:HST262029 ICC262027:ICP262029 ILY262027:IML262029 IVU262027:IWH262029 JFQ262027:JGD262029 JPM262027:JPZ262029 JZI262027:JZV262029 KJE262027:KJR262029 KTA262027:KTN262029 LCW262027:LDJ262029 LMS262027:LNF262029 LWO262027:LXB262029 MGK262027:MGX262029 MQG262027:MQT262029 NAC262027:NAP262029 NJY262027:NKL262029 NTU262027:NUH262029 ODQ262027:OED262029 ONM262027:ONZ262029 OXI262027:OXV262029 PHE262027:PHR262029 PRA262027:PRN262029 QAW262027:QBJ262029 QKS262027:QLF262029 QUO262027:QVB262029 REK262027:REX262029 ROG262027:ROT262029 RYC262027:RYP262029 SHY262027:SIL262029 SRU262027:SSH262029 TBQ262027:TCD262029 TLM262027:TLZ262029 TVI262027:TVV262029 UFE262027:UFR262029 UPA262027:UPN262029 UYW262027:UZJ262029 VIS262027:VJF262029 VSO262027:VTB262029 WCK262027:WCX262029 WMG262027:WMT262029 WWC262027:WWP262029 AG327563:AT327565 JQ327563:KD327565 TM327563:TZ327565 ADI327563:ADV327565 ANE327563:ANR327565 AXA327563:AXN327565 BGW327563:BHJ327565 BQS327563:BRF327565 CAO327563:CBB327565 CKK327563:CKX327565 CUG327563:CUT327565 DEC327563:DEP327565 DNY327563:DOL327565 DXU327563:DYH327565 EHQ327563:EID327565 ERM327563:ERZ327565 FBI327563:FBV327565 FLE327563:FLR327565 FVA327563:FVN327565 GEW327563:GFJ327565 GOS327563:GPF327565 GYO327563:GZB327565 HIK327563:HIX327565 HSG327563:HST327565 ICC327563:ICP327565 ILY327563:IML327565 IVU327563:IWH327565 JFQ327563:JGD327565 JPM327563:JPZ327565 JZI327563:JZV327565 KJE327563:KJR327565 KTA327563:KTN327565 LCW327563:LDJ327565 LMS327563:LNF327565 LWO327563:LXB327565 MGK327563:MGX327565 MQG327563:MQT327565 NAC327563:NAP327565 NJY327563:NKL327565 NTU327563:NUH327565 ODQ327563:OED327565 ONM327563:ONZ327565 OXI327563:OXV327565 PHE327563:PHR327565 PRA327563:PRN327565 QAW327563:QBJ327565 QKS327563:QLF327565 QUO327563:QVB327565 REK327563:REX327565 ROG327563:ROT327565 RYC327563:RYP327565 SHY327563:SIL327565 SRU327563:SSH327565 TBQ327563:TCD327565 TLM327563:TLZ327565 TVI327563:TVV327565 UFE327563:UFR327565 UPA327563:UPN327565 UYW327563:UZJ327565 VIS327563:VJF327565 VSO327563:VTB327565 WCK327563:WCX327565 WMG327563:WMT327565 WWC327563:WWP327565 AG393099:AT393101 JQ393099:KD393101 TM393099:TZ393101 ADI393099:ADV393101 ANE393099:ANR393101 AXA393099:AXN393101 BGW393099:BHJ393101 BQS393099:BRF393101 CAO393099:CBB393101 CKK393099:CKX393101 CUG393099:CUT393101 DEC393099:DEP393101 DNY393099:DOL393101 DXU393099:DYH393101 EHQ393099:EID393101 ERM393099:ERZ393101 FBI393099:FBV393101 FLE393099:FLR393101 FVA393099:FVN393101 GEW393099:GFJ393101 GOS393099:GPF393101 GYO393099:GZB393101 HIK393099:HIX393101 HSG393099:HST393101 ICC393099:ICP393101 ILY393099:IML393101 IVU393099:IWH393101 JFQ393099:JGD393101 JPM393099:JPZ393101 JZI393099:JZV393101 KJE393099:KJR393101 KTA393099:KTN393101 LCW393099:LDJ393101 LMS393099:LNF393101 LWO393099:LXB393101 MGK393099:MGX393101 MQG393099:MQT393101 NAC393099:NAP393101 NJY393099:NKL393101 NTU393099:NUH393101 ODQ393099:OED393101 ONM393099:ONZ393101 OXI393099:OXV393101 PHE393099:PHR393101 PRA393099:PRN393101 QAW393099:QBJ393101 QKS393099:QLF393101 QUO393099:QVB393101 REK393099:REX393101 ROG393099:ROT393101 RYC393099:RYP393101 SHY393099:SIL393101 SRU393099:SSH393101 TBQ393099:TCD393101 TLM393099:TLZ393101 TVI393099:TVV393101 UFE393099:UFR393101 UPA393099:UPN393101 UYW393099:UZJ393101 VIS393099:VJF393101 VSO393099:VTB393101 WCK393099:WCX393101 WMG393099:WMT393101 WWC393099:WWP393101 AG458635:AT458637 JQ458635:KD458637 TM458635:TZ458637 ADI458635:ADV458637 ANE458635:ANR458637 AXA458635:AXN458637 BGW458635:BHJ458637 BQS458635:BRF458637 CAO458635:CBB458637 CKK458635:CKX458637 CUG458635:CUT458637 DEC458635:DEP458637 DNY458635:DOL458637 DXU458635:DYH458637 EHQ458635:EID458637 ERM458635:ERZ458637 FBI458635:FBV458637 FLE458635:FLR458637 FVA458635:FVN458637 GEW458635:GFJ458637 GOS458635:GPF458637 GYO458635:GZB458637 HIK458635:HIX458637 HSG458635:HST458637 ICC458635:ICP458637 ILY458635:IML458637 IVU458635:IWH458637 JFQ458635:JGD458637 JPM458635:JPZ458637 JZI458635:JZV458637 KJE458635:KJR458637 KTA458635:KTN458637 LCW458635:LDJ458637 LMS458635:LNF458637 LWO458635:LXB458637 MGK458635:MGX458637 MQG458635:MQT458637 NAC458635:NAP458637 NJY458635:NKL458637 NTU458635:NUH458637 ODQ458635:OED458637 ONM458635:ONZ458637 OXI458635:OXV458637 PHE458635:PHR458637 PRA458635:PRN458637 QAW458635:QBJ458637 QKS458635:QLF458637 QUO458635:QVB458637 REK458635:REX458637 ROG458635:ROT458637 RYC458635:RYP458637 SHY458635:SIL458637 SRU458635:SSH458637 TBQ458635:TCD458637 TLM458635:TLZ458637 TVI458635:TVV458637 UFE458635:UFR458637 UPA458635:UPN458637 UYW458635:UZJ458637 VIS458635:VJF458637 VSO458635:VTB458637 WCK458635:WCX458637 WMG458635:WMT458637 WWC458635:WWP458637 AG524171:AT524173 JQ524171:KD524173 TM524171:TZ524173 ADI524171:ADV524173 ANE524171:ANR524173 AXA524171:AXN524173 BGW524171:BHJ524173 BQS524171:BRF524173 CAO524171:CBB524173 CKK524171:CKX524173 CUG524171:CUT524173 DEC524171:DEP524173 DNY524171:DOL524173 DXU524171:DYH524173 EHQ524171:EID524173 ERM524171:ERZ524173 FBI524171:FBV524173 FLE524171:FLR524173 FVA524171:FVN524173 GEW524171:GFJ524173 GOS524171:GPF524173 GYO524171:GZB524173 HIK524171:HIX524173 HSG524171:HST524173 ICC524171:ICP524173 ILY524171:IML524173 IVU524171:IWH524173 JFQ524171:JGD524173 JPM524171:JPZ524173 JZI524171:JZV524173 KJE524171:KJR524173 KTA524171:KTN524173 LCW524171:LDJ524173 LMS524171:LNF524173 LWO524171:LXB524173 MGK524171:MGX524173 MQG524171:MQT524173 NAC524171:NAP524173 NJY524171:NKL524173 NTU524171:NUH524173 ODQ524171:OED524173 ONM524171:ONZ524173 OXI524171:OXV524173 PHE524171:PHR524173 PRA524171:PRN524173 QAW524171:QBJ524173 QKS524171:QLF524173 QUO524171:QVB524173 REK524171:REX524173 ROG524171:ROT524173 RYC524171:RYP524173 SHY524171:SIL524173 SRU524171:SSH524173 TBQ524171:TCD524173 TLM524171:TLZ524173 TVI524171:TVV524173 UFE524171:UFR524173 UPA524171:UPN524173 UYW524171:UZJ524173 VIS524171:VJF524173 VSO524171:VTB524173 WCK524171:WCX524173 WMG524171:WMT524173 WWC524171:WWP524173 AG589707:AT589709 JQ589707:KD589709 TM589707:TZ589709 ADI589707:ADV589709 ANE589707:ANR589709 AXA589707:AXN589709 BGW589707:BHJ589709 BQS589707:BRF589709 CAO589707:CBB589709 CKK589707:CKX589709 CUG589707:CUT589709 DEC589707:DEP589709 DNY589707:DOL589709 DXU589707:DYH589709 EHQ589707:EID589709 ERM589707:ERZ589709 FBI589707:FBV589709 FLE589707:FLR589709 FVA589707:FVN589709 GEW589707:GFJ589709 GOS589707:GPF589709 GYO589707:GZB589709 HIK589707:HIX589709 HSG589707:HST589709 ICC589707:ICP589709 ILY589707:IML589709 IVU589707:IWH589709 JFQ589707:JGD589709 JPM589707:JPZ589709 JZI589707:JZV589709 KJE589707:KJR589709 KTA589707:KTN589709 LCW589707:LDJ589709 LMS589707:LNF589709 LWO589707:LXB589709 MGK589707:MGX589709 MQG589707:MQT589709 NAC589707:NAP589709 NJY589707:NKL589709 NTU589707:NUH589709 ODQ589707:OED589709 ONM589707:ONZ589709 OXI589707:OXV589709 PHE589707:PHR589709 PRA589707:PRN589709 QAW589707:QBJ589709 QKS589707:QLF589709 QUO589707:QVB589709 REK589707:REX589709 ROG589707:ROT589709 RYC589707:RYP589709 SHY589707:SIL589709 SRU589707:SSH589709 TBQ589707:TCD589709 TLM589707:TLZ589709 TVI589707:TVV589709 UFE589707:UFR589709 UPA589707:UPN589709 UYW589707:UZJ589709 VIS589707:VJF589709 VSO589707:VTB589709 WCK589707:WCX589709 WMG589707:WMT589709 WWC589707:WWP589709 AG655243:AT655245 JQ655243:KD655245 TM655243:TZ655245 ADI655243:ADV655245 ANE655243:ANR655245 AXA655243:AXN655245 BGW655243:BHJ655245 BQS655243:BRF655245 CAO655243:CBB655245 CKK655243:CKX655245 CUG655243:CUT655245 DEC655243:DEP655245 DNY655243:DOL655245 DXU655243:DYH655245 EHQ655243:EID655245 ERM655243:ERZ655245 FBI655243:FBV655245 FLE655243:FLR655245 FVA655243:FVN655245 GEW655243:GFJ655245 GOS655243:GPF655245 GYO655243:GZB655245 HIK655243:HIX655245 HSG655243:HST655245 ICC655243:ICP655245 ILY655243:IML655245 IVU655243:IWH655245 JFQ655243:JGD655245 JPM655243:JPZ655245 JZI655243:JZV655245 KJE655243:KJR655245 KTA655243:KTN655245 LCW655243:LDJ655245 LMS655243:LNF655245 LWO655243:LXB655245 MGK655243:MGX655245 MQG655243:MQT655245 NAC655243:NAP655245 NJY655243:NKL655245 NTU655243:NUH655245 ODQ655243:OED655245 ONM655243:ONZ655245 OXI655243:OXV655245 PHE655243:PHR655245 PRA655243:PRN655245 QAW655243:QBJ655245 QKS655243:QLF655245 QUO655243:QVB655245 REK655243:REX655245 ROG655243:ROT655245 RYC655243:RYP655245 SHY655243:SIL655245 SRU655243:SSH655245 TBQ655243:TCD655245 TLM655243:TLZ655245 TVI655243:TVV655245 UFE655243:UFR655245 UPA655243:UPN655245 UYW655243:UZJ655245 VIS655243:VJF655245 VSO655243:VTB655245 WCK655243:WCX655245 WMG655243:WMT655245 WWC655243:WWP655245 AG720779:AT720781 JQ720779:KD720781 TM720779:TZ720781 ADI720779:ADV720781 ANE720779:ANR720781 AXA720779:AXN720781 BGW720779:BHJ720781 BQS720779:BRF720781 CAO720779:CBB720781 CKK720779:CKX720781 CUG720779:CUT720781 DEC720779:DEP720781 DNY720779:DOL720781 DXU720779:DYH720781 EHQ720779:EID720781 ERM720779:ERZ720781 FBI720779:FBV720781 FLE720779:FLR720781 FVA720779:FVN720781 GEW720779:GFJ720781 GOS720779:GPF720781 GYO720779:GZB720781 HIK720779:HIX720781 HSG720779:HST720781 ICC720779:ICP720781 ILY720779:IML720781 IVU720779:IWH720781 JFQ720779:JGD720781 JPM720779:JPZ720781 JZI720779:JZV720781 KJE720779:KJR720781 KTA720779:KTN720781 LCW720779:LDJ720781 LMS720779:LNF720781 LWO720779:LXB720781 MGK720779:MGX720781 MQG720779:MQT720781 NAC720779:NAP720781 NJY720779:NKL720781 NTU720779:NUH720781 ODQ720779:OED720781 ONM720779:ONZ720781 OXI720779:OXV720781 PHE720779:PHR720781 PRA720779:PRN720781 QAW720779:QBJ720781 QKS720779:QLF720781 QUO720779:QVB720781 REK720779:REX720781 ROG720779:ROT720781 RYC720779:RYP720781 SHY720779:SIL720781 SRU720779:SSH720781 TBQ720779:TCD720781 TLM720779:TLZ720781 TVI720779:TVV720781 UFE720779:UFR720781 UPA720779:UPN720781 UYW720779:UZJ720781 VIS720779:VJF720781 VSO720779:VTB720781 WCK720779:WCX720781 WMG720779:WMT720781 WWC720779:WWP720781 AG786315:AT786317 JQ786315:KD786317 TM786315:TZ786317 ADI786315:ADV786317 ANE786315:ANR786317 AXA786315:AXN786317 BGW786315:BHJ786317 BQS786315:BRF786317 CAO786315:CBB786317 CKK786315:CKX786317 CUG786315:CUT786317 DEC786315:DEP786317 DNY786315:DOL786317 DXU786315:DYH786317 EHQ786315:EID786317 ERM786315:ERZ786317 FBI786315:FBV786317 FLE786315:FLR786317 FVA786315:FVN786317 GEW786315:GFJ786317 GOS786315:GPF786317 GYO786315:GZB786317 HIK786315:HIX786317 HSG786315:HST786317 ICC786315:ICP786317 ILY786315:IML786317 IVU786315:IWH786317 JFQ786315:JGD786317 JPM786315:JPZ786317 JZI786315:JZV786317 KJE786315:KJR786317 KTA786315:KTN786317 LCW786315:LDJ786317 LMS786315:LNF786317 LWO786315:LXB786317 MGK786315:MGX786317 MQG786315:MQT786317 NAC786315:NAP786317 NJY786315:NKL786317 NTU786315:NUH786317 ODQ786315:OED786317 ONM786315:ONZ786317 OXI786315:OXV786317 PHE786315:PHR786317 PRA786315:PRN786317 QAW786315:QBJ786317 QKS786315:QLF786317 QUO786315:QVB786317 REK786315:REX786317 ROG786315:ROT786317 RYC786315:RYP786317 SHY786315:SIL786317 SRU786315:SSH786317 TBQ786315:TCD786317 TLM786315:TLZ786317 TVI786315:TVV786317 UFE786315:UFR786317 UPA786315:UPN786317 UYW786315:UZJ786317 VIS786315:VJF786317 VSO786315:VTB786317 WCK786315:WCX786317 WMG786315:WMT786317 WWC786315:WWP786317 AG851851:AT851853 JQ851851:KD851853 TM851851:TZ851853 ADI851851:ADV851853 ANE851851:ANR851853 AXA851851:AXN851853 BGW851851:BHJ851853 BQS851851:BRF851853 CAO851851:CBB851853 CKK851851:CKX851853 CUG851851:CUT851853 DEC851851:DEP851853 DNY851851:DOL851853 DXU851851:DYH851853 EHQ851851:EID851853 ERM851851:ERZ851853 FBI851851:FBV851853 FLE851851:FLR851853 FVA851851:FVN851853 GEW851851:GFJ851853 GOS851851:GPF851853 GYO851851:GZB851853 HIK851851:HIX851853 HSG851851:HST851853 ICC851851:ICP851853 ILY851851:IML851853 IVU851851:IWH851853 JFQ851851:JGD851853 JPM851851:JPZ851853 JZI851851:JZV851853 KJE851851:KJR851853 KTA851851:KTN851853 LCW851851:LDJ851853 LMS851851:LNF851853 LWO851851:LXB851853 MGK851851:MGX851853 MQG851851:MQT851853 NAC851851:NAP851853 NJY851851:NKL851853 NTU851851:NUH851853 ODQ851851:OED851853 ONM851851:ONZ851853 OXI851851:OXV851853 PHE851851:PHR851853 PRA851851:PRN851853 QAW851851:QBJ851853 QKS851851:QLF851853 QUO851851:QVB851853 REK851851:REX851853 ROG851851:ROT851853 RYC851851:RYP851853 SHY851851:SIL851853 SRU851851:SSH851853 TBQ851851:TCD851853 TLM851851:TLZ851853 TVI851851:TVV851853 UFE851851:UFR851853 UPA851851:UPN851853 UYW851851:UZJ851853 VIS851851:VJF851853 VSO851851:VTB851853 WCK851851:WCX851853 WMG851851:WMT851853 WWC851851:WWP851853 AG917387:AT917389 JQ917387:KD917389 TM917387:TZ917389 ADI917387:ADV917389 ANE917387:ANR917389 AXA917387:AXN917389 BGW917387:BHJ917389 BQS917387:BRF917389 CAO917387:CBB917389 CKK917387:CKX917389 CUG917387:CUT917389 DEC917387:DEP917389 DNY917387:DOL917389 DXU917387:DYH917389 EHQ917387:EID917389 ERM917387:ERZ917389 FBI917387:FBV917389 FLE917387:FLR917389 FVA917387:FVN917389 GEW917387:GFJ917389 GOS917387:GPF917389 GYO917387:GZB917389 HIK917387:HIX917389 HSG917387:HST917389 ICC917387:ICP917389 ILY917387:IML917389 IVU917387:IWH917389 JFQ917387:JGD917389 JPM917387:JPZ917389 JZI917387:JZV917389 KJE917387:KJR917389 KTA917387:KTN917389 LCW917387:LDJ917389 LMS917387:LNF917389 LWO917387:LXB917389 MGK917387:MGX917389 MQG917387:MQT917389 NAC917387:NAP917389 NJY917387:NKL917389 NTU917387:NUH917389 ODQ917387:OED917389 ONM917387:ONZ917389 OXI917387:OXV917389 PHE917387:PHR917389 PRA917387:PRN917389 QAW917387:QBJ917389 QKS917387:QLF917389 QUO917387:QVB917389 REK917387:REX917389 ROG917387:ROT917389 RYC917387:RYP917389 SHY917387:SIL917389 SRU917387:SSH917389 TBQ917387:TCD917389 TLM917387:TLZ917389 TVI917387:TVV917389 UFE917387:UFR917389 UPA917387:UPN917389 UYW917387:UZJ917389 VIS917387:VJF917389 VSO917387:VTB917389 WCK917387:WCX917389 WMG917387:WMT917389 WWC917387:WWP917389 AG982923:AT982925 JQ982923:KD982925 TM982923:TZ982925 ADI982923:ADV982925 ANE982923:ANR982925 AXA982923:AXN982925 BGW982923:BHJ982925 BQS982923:BRF982925 CAO982923:CBB982925 CKK982923:CKX982925 CUG982923:CUT982925 DEC982923:DEP982925 DNY982923:DOL982925 DXU982923:DYH982925 EHQ982923:EID982925 ERM982923:ERZ982925 FBI982923:FBV982925 FLE982923:FLR982925 FVA982923:FVN982925 GEW982923:GFJ982925 GOS982923:GPF982925 GYO982923:GZB982925 HIK982923:HIX982925 HSG982923:HST982925 ICC982923:ICP982925 ILY982923:IML982925 IVU982923:IWH982925 JFQ982923:JGD982925 JPM982923:JPZ982925 JZI982923:JZV982925 KJE982923:KJR982925 KTA982923:KTN982925 LCW982923:LDJ982925 LMS982923:LNF982925 LWO982923:LXB982925 MGK982923:MGX982925 MQG982923:MQT982925 NAC982923:NAP982925 NJY982923:NKL982925 NTU982923:NUH982925 ODQ982923:OED982925 ONM982923:ONZ982925 OXI982923:OXV982925 PHE982923:PHR982925 PRA982923:PRN982925 QAW982923:QBJ982925 QKS982923:QLF982925 QUO982923:QVB982925 REK982923:REX982925 ROG982923:ROT982925 RYC982923:RYP982925 SHY982923:SIL982925 SRU982923:SSH982925 TBQ982923:TCD982925 TLM982923:TLZ982925 TVI982923:TVV982925 UFE982923:UFR982925 UPA982923:UPN982925 UYW982923:UZJ982925 VIS982923:VJF982925 VSO982923:VTB982925 WCK982923:WCX982925 WMG982923:WMT982925 WWC982923:WWP982925 AG10:AT16" xr:uid="{00000000-0002-0000-0100-000003000000}"/>
    <dataValidation type="list" showInputMessage="1" showErrorMessage="1" sqref="V65419:AF65421 JF65419:JP65421 TB65419:TL65421 ACX65419:ADH65421 AMT65419:AND65421 AWP65419:AWZ65421 BGL65419:BGV65421 BQH65419:BQR65421 CAD65419:CAN65421 CJZ65419:CKJ65421 CTV65419:CUF65421 DDR65419:DEB65421 DNN65419:DNX65421 DXJ65419:DXT65421 EHF65419:EHP65421 ERB65419:ERL65421 FAX65419:FBH65421 FKT65419:FLD65421 FUP65419:FUZ65421 GEL65419:GEV65421 GOH65419:GOR65421 GYD65419:GYN65421 HHZ65419:HIJ65421 HRV65419:HSF65421 IBR65419:ICB65421 ILN65419:ILX65421 IVJ65419:IVT65421 JFF65419:JFP65421 JPB65419:JPL65421 JYX65419:JZH65421 KIT65419:KJD65421 KSP65419:KSZ65421 LCL65419:LCV65421 LMH65419:LMR65421 LWD65419:LWN65421 MFZ65419:MGJ65421 MPV65419:MQF65421 MZR65419:NAB65421 NJN65419:NJX65421 NTJ65419:NTT65421 ODF65419:ODP65421 ONB65419:ONL65421 OWX65419:OXH65421 PGT65419:PHD65421 PQP65419:PQZ65421 QAL65419:QAV65421 QKH65419:QKR65421 QUD65419:QUN65421 RDZ65419:REJ65421 RNV65419:ROF65421 RXR65419:RYB65421 SHN65419:SHX65421 SRJ65419:SRT65421 TBF65419:TBP65421 TLB65419:TLL65421 TUX65419:TVH65421 UET65419:UFD65421 UOP65419:UOZ65421 UYL65419:UYV65421 VIH65419:VIR65421 VSD65419:VSN65421 WBZ65419:WCJ65421 WLV65419:WMF65421 WVR65419:WWB65421 V130955:AF130957 JF130955:JP130957 TB130955:TL130957 ACX130955:ADH130957 AMT130955:AND130957 AWP130955:AWZ130957 BGL130955:BGV130957 BQH130955:BQR130957 CAD130955:CAN130957 CJZ130955:CKJ130957 CTV130955:CUF130957 DDR130955:DEB130957 DNN130955:DNX130957 DXJ130955:DXT130957 EHF130955:EHP130957 ERB130955:ERL130957 FAX130955:FBH130957 FKT130955:FLD130957 FUP130955:FUZ130957 GEL130955:GEV130957 GOH130955:GOR130957 GYD130955:GYN130957 HHZ130955:HIJ130957 HRV130955:HSF130957 IBR130955:ICB130957 ILN130955:ILX130957 IVJ130955:IVT130957 JFF130955:JFP130957 JPB130955:JPL130957 JYX130955:JZH130957 KIT130955:KJD130957 KSP130955:KSZ130957 LCL130955:LCV130957 LMH130955:LMR130957 LWD130955:LWN130957 MFZ130955:MGJ130957 MPV130955:MQF130957 MZR130955:NAB130957 NJN130955:NJX130957 NTJ130955:NTT130957 ODF130955:ODP130957 ONB130955:ONL130957 OWX130955:OXH130957 PGT130955:PHD130957 PQP130955:PQZ130957 QAL130955:QAV130957 QKH130955:QKR130957 QUD130955:QUN130957 RDZ130955:REJ130957 RNV130955:ROF130957 RXR130955:RYB130957 SHN130955:SHX130957 SRJ130955:SRT130957 TBF130955:TBP130957 TLB130955:TLL130957 TUX130955:TVH130957 UET130955:UFD130957 UOP130955:UOZ130957 UYL130955:UYV130957 VIH130955:VIR130957 VSD130955:VSN130957 WBZ130955:WCJ130957 WLV130955:WMF130957 WVR130955:WWB130957 V196491:AF196493 JF196491:JP196493 TB196491:TL196493 ACX196491:ADH196493 AMT196491:AND196493 AWP196491:AWZ196493 BGL196491:BGV196493 BQH196491:BQR196493 CAD196491:CAN196493 CJZ196491:CKJ196493 CTV196491:CUF196493 DDR196491:DEB196493 DNN196491:DNX196493 DXJ196491:DXT196493 EHF196491:EHP196493 ERB196491:ERL196493 FAX196491:FBH196493 FKT196491:FLD196493 FUP196491:FUZ196493 GEL196491:GEV196493 GOH196491:GOR196493 GYD196491:GYN196493 HHZ196491:HIJ196493 HRV196491:HSF196493 IBR196491:ICB196493 ILN196491:ILX196493 IVJ196491:IVT196493 JFF196491:JFP196493 JPB196491:JPL196493 JYX196491:JZH196493 KIT196491:KJD196493 KSP196491:KSZ196493 LCL196491:LCV196493 LMH196491:LMR196493 LWD196491:LWN196493 MFZ196491:MGJ196493 MPV196491:MQF196493 MZR196491:NAB196493 NJN196491:NJX196493 NTJ196491:NTT196493 ODF196491:ODP196493 ONB196491:ONL196493 OWX196491:OXH196493 PGT196491:PHD196493 PQP196491:PQZ196493 QAL196491:QAV196493 QKH196491:QKR196493 QUD196491:QUN196493 RDZ196491:REJ196493 RNV196491:ROF196493 RXR196491:RYB196493 SHN196491:SHX196493 SRJ196491:SRT196493 TBF196491:TBP196493 TLB196491:TLL196493 TUX196491:TVH196493 UET196491:UFD196493 UOP196491:UOZ196493 UYL196491:UYV196493 VIH196491:VIR196493 VSD196491:VSN196493 WBZ196491:WCJ196493 WLV196491:WMF196493 WVR196491:WWB196493 V262027:AF262029 JF262027:JP262029 TB262027:TL262029 ACX262027:ADH262029 AMT262027:AND262029 AWP262027:AWZ262029 BGL262027:BGV262029 BQH262027:BQR262029 CAD262027:CAN262029 CJZ262027:CKJ262029 CTV262027:CUF262029 DDR262027:DEB262029 DNN262027:DNX262029 DXJ262027:DXT262029 EHF262027:EHP262029 ERB262027:ERL262029 FAX262027:FBH262029 FKT262027:FLD262029 FUP262027:FUZ262029 GEL262027:GEV262029 GOH262027:GOR262029 GYD262027:GYN262029 HHZ262027:HIJ262029 HRV262027:HSF262029 IBR262027:ICB262029 ILN262027:ILX262029 IVJ262027:IVT262029 JFF262027:JFP262029 JPB262027:JPL262029 JYX262027:JZH262029 KIT262027:KJD262029 KSP262027:KSZ262029 LCL262027:LCV262029 LMH262027:LMR262029 LWD262027:LWN262029 MFZ262027:MGJ262029 MPV262027:MQF262029 MZR262027:NAB262029 NJN262027:NJX262029 NTJ262027:NTT262029 ODF262027:ODP262029 ONB262027:ONL262029 OWX262027:OXH262029 PGT262027:PHD262029 PQP262027:PQZ262029 QAL262027:QAV262029 QKH262027:QKR262029 QUD262027:QUN262029 RDZ262027:REJ262029 RNV262027:ROF262029 RXR262027:RYB262029 SHN262027:SHX262029 SRJ262027:SRT262029 TBF262027:TBP262029 TLB262027:TLL262029 TUX262027:TVH262029 UET262027:UFD262029 UOP262027:UOZ262029 UYL262027:UYV262029 VIH262027:VIR262029 VSD262027:VSN262029 WBZ262027:WCJ262029 WLV262027:WMF262029 WVR262027:WWB262029 V327563:AF327565 JF327563:JP327565 TB327563:TL327565 ACX327563:ADH327565 AMT327563:AND327565 AWP327563:AWZ327565 BGL327563:BGV327565 BQH327563:BQR327565 CAD327563:CAN327565 CJZ327563:CKJ327565 CTV327563:CUF327565 DDR327563:DEB327565 DNN327563:DNX327565 DXJ327563:DXT327565 EHF327563:EHP327565 ERB327563:ERL327565 FAX327563:FBH327565 FKT327563:FLD327565 FUP327563:FUZ327565 GEL327563:GEV327565 GOH327563:GOR327565 GYD327563:GYN327565 HHZ327563:HIJ327565 HRV327563:HSF327565 IBR327563:ICB327565 ILN327563:ILX327565 IVJ327563:IVT327565 JFF327563:JFP327565 JPB327563:JPL327565 JYX327563:JZH327565 KIT327563:KJD327565 KSP327563:KSZ327565 LCL327563:LCV327565 LMH327563:LMR327565 LWD327563:LWN327565 MFZ327563:MGJ327565 MPV327563:MQF327565 MZR327563:NAB327565 NJN327563:NJX327565 NTJ327563:NTT327565 ODF327563:ODP327565 ONB327563:ONL327565 OWX327563:OXH327565 PGT327563:PHD327565 PQP327563:PQZ327565 QAL327563:QAV327565 QKH327563:QKR327565 QUD327563:QUN327565 RDZ327563:REJ327565 RNV327563:ROF327565 RXR327563:RYB327565 SHN327563:SHX327565 SRJ327563:SRT327565 TBF327563:TBP327565 TLB327563:TLL327565 TUX327563:TVH327565 UET327563:UFD327565 UOP327563:UOZ327565 UYL327563:UYV327565 VIH327563:VIR327565 VSD327563:VSN327565 WBZ327563:WCJ327565 WLV327563:WMF327565 WVR327563:WWB327565 V393099:AF393101 JF393099:JP393101 TB393099:TL393101 ACX393099:ADH393101 AMT393099:AND393101 AWP393099:AWZ393101 BGL393099:BGV393101 BQH393099:BQR393101 CAD393099:CAN393101 CJZ393099:CKJ393101 CTV393099:CUF393101 DDR393099:DEB393101 DNN393099:DNX393101 DXJ393099:DXT393101 EHF393099:EHP393101 ERB393099:ERL393101 FAX393099:FBH393101 FKT393099:FLD393101 FUP393099:FUZ393101 GEL393099:GEV393101 GOH393099:GOR393101 GYD393099:GYN393101 HHZ393099:HIJ393101 HRV393099:HSF393101 IBR393099:ICB393101 ILN393099:ILX393101 IVJ393099:IVT393101 JFF393099:JFP393101 JPB393099:JPL393101 JYX393099:JZH393101 KIT393099:KJD393101 KSP393099:KSZ393101 LCL393099:LCV393101 LMH393099:LMR393101 LWD393099:LWN393101 MFZ393099:MGJ393101 MPV393099:MQF393101 MZR393099:NAB393101 NJN393099:NJX393101 NTJ393099:NTT393101 ODF393099:ODP393101 ONB393099:ONL393101 OWX393099:OXH393101 PGT393099:PHD393101 PQP393099:PQZ393101 QAL393099:QAV393101 QKH393099:QKR393101 QUD393099:QUN393101 RDZ393099:REJ393101 RNV393099:ROF393101 RXR393099:RYB393101 SHN393099:SHX393101 SRJ393099:SRT393101 TBF393099:TBP393101 TLB393099:TLL393101 TUX393099:TVH393101 UET393099:UFD393101 UOP393099:UOZ393101 UYL393099:UYV393101 VIH393099:VIR393101 VSD393099:VSN393101 WBZ393099:WCJ393101 WLV393099:WMF393101 WVR393099:WWB393101 V458635:AF458637 JF458635:JP458637 TB458635:TL458637 ACX458635:ADH458637 AMT458635:AND458637 AWP458635:AWZ458637 BGL458635:BGV458637 BQH458635:BQR458637 CAD458635:CAN458637 CJZ458635:CKJ458637 CTV458635:CUF458637 DDR458635:DEB458637 DNN458635:DNX458637 DXJ458635:DXT458637 EHF458635:EHP458637 ERB458635:ERL458637 FAX458635:FBH458637 FKT458635:FLD458637 FUP458635:FUZ458637 GEL458635:GEV458637 GOH458635:GOR458637 GYD458635:GYN458637 HHZ458635:HIJ458637 HRV458635:HSF458637 IBR458635:ICB458637 ILN458635:ILX458637 IVJ458635:IVT458637 JFF458635:JFP458637 JPB458635:JPL458637 JYX458635:JZH458637 KIT458635:KJD458637 KSP458635:KSZ458637 LCL458635:LCV458637 LMH458635:LMR458637 LWD458635:LWN458637 MFZ458635:MGJ458637 MPV458635:MQF458637 MZR458635:NAB458637 NJN458635:NJX458637 NTJ458635:NTT458637 ODF458635:ODP458637 ONB458635:ONL458637 OWX458635:OXH458637 PGT458635:PHD458637 PQP458635:PQZ458637 QAL458635:QAV458637 QKH458635:QKR458637 QUD458635:QUN458637 RDZ458635:REJ458637 RNV458635:ROF458637 RXR458635:RYB458637 SHN458635:SHX458637 SRJ458635:SRT458637 TBF458635:TBP458637 TLB458635:TLL458637 TUX458635:TVH458637 UET458635:UFD458637 UOP458635:UOZ458637 UYL458635:UYV458637 VIH458635:VIR458637 VSD458635:VSN458637 WBZ458635:WCJ458637 WLV458635:WMF458637 WVR458635:WWB458637 V524171:AF524173 JF524171:JP524173 TB524171:TL524173 ACX524171:ADH524173 AMT524171:AND524173 AWP524171:AWZ524173 BGL524171:BGV524173 BQH524171:BQR524173 CAD524171:CAN524173 CJZ524171:CKJ524173 CTV524171:CUF524173 DDR524171:DEB524173 DNN524171:DNX524173 DXJ524171:DXT524173 EHF524171:EHP524173 ERB524171:ERL524173 FAX524171:FBH524173 FKT524171:FLD524173 FUP524171:FUZ524173 GEL524171:GEV524173 GOH524171:GOR524173 GYD524171:GYN524173 HHZ524171:HIJ524173 HRV524171:HSF524173 IBR524171:ICB524173 ILN524171:ILX524173 IVJ524171:IVT524173 JFF524171:JFP524173 JPB524171:JPL524173 JYX524171:JZH524173 KIT524171:KJD524173 KSP524171:KSZ524173 LCL524171:LCV524173 LMH524171:LMR524173 LWD524171:LWN524173 MFZ524171:MGJ524173 MPV524171:MQF524173 MZR524171:NAB524173 NJN524171:NJX524173 NTJ524171:NTT524173 ODF524171:ODP524173 ONB524171:ONL524173 OWX524171:OXH524173 PGT524171:PHD524173 PQP524171:PQZ524173 QAL524171:QAV524173 QKH524171:QKR524173 QUD524171:QUN524173 RDZ524171:REJ524173 RNV524171:ROF524173 RXR524171:RYB524173 SHN524171:SHX524173 SRJ524171:SRT524173 TBF524171:TBP524173 TLB524171:TLL524173 TUX524171:TVH524173 UET524171:UFD524173 UOP524171:UOZ524173 UYL524171:UYV524173 VIH524171:VIR524173 VSD524171:VSN524173 WBZ524171:WCJ524173 WLV524171:WMF524173 WVR524171:WWB524173 V589707:AF589709 JF589707:JP589709 TB589707:TL589709 ACX589707:ADH589709 AMT589707:AND589709 AWP589707:AWZ589709 BGL589707:BGV589709 BQH589707:BQR589709 CAD589707:CAN589709 CJZ589707:CKJ589709 CTV589707:CUF589709 DDR589707:DEB589709 DNN589707:DNX589709 DXJ589707:DXT589709 EHF589707:EHP589709 ERB589707:ERL589709 FAX589707:FBH589709 FKT589707:FLD589709 FUP589707:FUZ589709 GEL589707:GEV589709 GOH589707:GOR589709 GYD589707:GYN589709 HHZ589707:HIJ589709 HRV589707:HSF589709 IBR589707:ICB589709 ILN589707:ILX589709 IVJ589707:IVT589709 JFF589707:JFP589709 JPB589707:JPL589709 JYX589707:JZH589709 KIT589707:KJD589709 KSP589707:KSZ589709 LCL589707:LCV589709 LMH589707:LMR589709 LWD589707:LWN589709 MFZ589707:MGJ589709 MPV589707:MQF589709 MZR589707:NAB589709 NJN589707:NJX589709 NTJ589707:NTT589709 ODF589707:ODP589709 ONB589707:ONL589709 OWX589707:OXH589709 PGT589707:PHD589709 PQP589707:PQZ589709 QAL589707:QAV589709 QKH589707:QKR589709 QUD589707:QUN589709 RDZ589707:REJ589709 RNV589707:ROF589709 RXR589707:RYB589709 SHN589707:SHX589709 SRJ589707:SRT589709 TBF589707:TBP589709 TLB589707:TLL589709 TUX589707:TVH589709 UET589707:UFD589709 UOP589707:UOZ589709 UYL589707:UYV589709 VIH589707:VIR589709 VSD589707:VSN589709 WBZ589707:WCJ589709 WLV589707:WMF589709 WVR589707:WWB589709 V655243:AF655245 JF655243:JP655245 TB655243:TL655245 ACX655243:ADH655245 AMT655243:AND655245 AWP655243:AWZ655245 BGL655243:BGV655245 BQH655243:BQR655245 CAD655243:CAN655245 CJZ655243:CKJ655245 CTV655243:CUF655245 DDR655243:DEB655245 DNN655243:DNX655245 DXJ655243:DXT655245 EHF655243:EHP655245 ERB655243:ERL655245 FAX655243:FBH655245 FKT655243:FLD655245 FUP655243:FUZ655245 GEL655243:GEV655245 GOH655243:GOR655245 GYD655243:GYN655245 HHZ655243:HIJ655245 HRV655243:HSF655245 IBR655243:ICB655245 ILN655243:ILX655245 IVJ655243:IVT655245 JFF655243:JFP655245 JPB655243:JPL655245 JYX655243:JZH655245 KIT655243:KJD655245 KSP655243:KSZ655245 LCL655243:LCV655245 LMH655243:LMR655245 LWD655243:LWN655245 MFZ655243:MGJ655245 MPV655243:MQF655245 MZR655243:NAB655245 NJN655243:NJX655245 NTJ655243:NTT655245 ODF655243:ODP655245 ONB655243:ONL655245 OWX655243:OXH655245 PGT655243:PHD655245 PQP655243:PQZ655245 QAL655243:QAV655245 QKH655243:QKR655245 QUD655243:QUN655245 RDZ655243:REJ655245 RNV655243:ROF655245 RXR655243:RYB655245 SHN655243:SHX655245 SRJ655243:SRT655245 TBF655243:TBP655245 TLB655243:TLL655245 TUX655243:TVH655245 UET655243:UFD655245 UOP655243:UOZ655245 UYL655243:UYV655245 VIH655243:VIR655245 VSD655243:VSN655245 WBZ655243:WCJ655245 WLV655243:WMF655245 WVR655243:WWB655245 V720779:AF720781 JF720779:JP720781 TB720779:TL720781 ACX720779:ADH720781 AMT720779:AND720781 AWP720779:AWZ720781 BGL720779:BGV720781 BQH720779:BQR720781 CAD720779:CAN720781 CJZ720779:CKJ720781 CTV720779:CUF720781 DDR720779:DEB720781 DNN720779:DNX720781 DXJ720779:DXT720781 EHF720779:EHP720781 ERB720779:ERL720781 FAX720779:FBH720781 FKT720779:FLD720781 FUP720779:FUZ720781 GEL720779:GEV720781 GOH720779:GOR720781 GYD720779:GYN720781 HHZ720779:HIJ720781 HRV720779:HSF720781 IBR720779:ICB720781 ILN720779:ILX720781 IVJ720779:IVT720781 JFF720779:JFP720781 JPB720779:JPL720781 JYX720779:JZH720781 KIT720779:KJD720781 KSP720779:KSZ720781 LCL720779:LCV720781 LMH720779:LMR720781 LWD720779:LWN720781 MFZ720779:MGJ720781 MPV720779:MQF720781 MZR720779:NAB720781 NJN720779:NJX720781 NTJ720779:NTT720781 ODF720779:ODP720781 ONB720779:ONL720781 OWX720779:OXH720781 PGT720779:PHD720781 PQP720779:PQZ720781 QAL720779:QAV720781 QKH720779:QKR720781 QUD720779:QUN720781 RDZ720779:REJ720781 RNV720779:ROF720781 RXR720779:RYB720781 SHN720779:SHX720781 SRJ720779:SRT720781 TBF720779:TBP720781 TLB720779:TLL720781 TUX720779:TVH720781 UET720779:UFD720781 UOP720779:UOZ720781 UYL720779:UYV720781 VIH720779:VIR720781 VSD720779:VSN720781 WBZ720779:WCJ720781 WLV720779:WMF720781 WVR720779:WWB720781 V786315:AF786317 JF786315:JP786317 TB786315:TL786317 ACX786315:ADH786317 AMT786315:AND786317 AWP786315:AWZ786317 BGL786315:BGV786317 BQH786315:BQR786317 CAD786315:CAN786317 CJZ786315:CKJ786317 CTV786315:CUF786317 DDR786315:DEB786317 DNN786315:DNX786317 DXJ786315:DXT786317 EHF786315:EHP786317 ERB786315:ERL786317 FAX786315:FBH786317 FKT786315:FLD786317 FUP786315:FUZ786317 GEL786315:GEV786317 GOH786315:GOR786317 GYD786315:GYN786317 HHZ786315:HIJ786317 HRV786315:HSF786317 IBR786315:ICB786317 ILN786315:ILX786317 IVJ786315:IVT786317 JFF786315:JFP786317 JPB786315:JPL786317 JYX786315:JZH786317 KIT786315:KJD786317 KSP786315:KSZ786317 LCL786315:LCV786317 LMH786315:LMR786317 LWD786315:LWN786317 MFZ786315:MGJ786317 MPV786315:MQF786317 MZR786315:NAB786317 NJN786315:NJX786317 NTJ786315:NTT786317 ODF786315:ODP786317 ONB786315:ONL786317 OWX786315:OXH786317 PGT786315:PHD786317 PQP786315:PQZ786317 QAL786315:QAV786317 QKH786315:QKR786317 QUD786315:QUN786317 RDZ786315:REJ786317 RNV786315:ROF786317 RXR786315:RYB786317 SHN786315:SHX786317 SRJ786315:SRT786317 TBF786315:TBP786317 TLB786315:TLL786317 TUX786315:TVH786317 UET786315:UFD786317 UOP786315:UOZ786317 UYL786315:UYV786317 VIH786315:VIR786317 VSD786315:VSN786317 WBZ786315:WCJ786317 WLV786315:WMF786317 WVR786315:WWB786317 V851851:AF851853 JF851851:JP851853 TB851851:TL851853 ACX851851:ADH851853 AMT851851:AND851853 AWP851851:AWZ851853 BGL851851:BGV851853 BQH851851:BQR851853 CAD851851:CAN851853 CJZ851851:CKJ851853 CTV851851:CUF851853 DDR851851:DEB851853 DNN851851:DNX851853 DXJ851851:DXT851853 EHF851851:EHP851853 ERB851851:ERL851853 FAX851851:FBH851853 FKT851851:FLD851853 FUP851851:FUZ851853 GEL851851:GEV851853 GOH851851:GOR851853 GYD851851:GYN851853 HHZ851851:HIJ851853 HRV851851:HSF851853 IBR851851:ICB851853 ILN851851:ILX851853 IVJ851851:IVT851853 JFF851851:JFP851853 JPB851851:JPL851853 JYX851851:JZH851853 KIT851851:KJD851853 KSP851851:KSZ851853 LCL851851:LCV851853 LMH851851:LMR851853 LWD851851:LWN851853 MFZ851851:MGJ851853 MPV851851:MQF851853 MZR851851:NAB851853 NJN851851:NJX851853 NTJ851851:NTT851853 ODF851851:ODP851853 ONB851851:ONL851853 OWX851851:OXH851853 PGT851851:PHD851853 PQP851851:PQZ851853 QAL851851:QAV851853 QKH851851:QKR851853 QUD851851:QUN851853 RDZ851851:REJ851853 RNV851851:ROF851853 RXR851851:RYB851853 SHN851851:SHX851853 SRJ851851:SRT851853 TBF851851:TBP851853 TLB851851:TLL851853 TUX851851:TVH851853 UET851851:UFD851853 UOP851851:UOZ851853 UYL851851:UYV851853 VIH851851:VIR851853 VSD851851:VSN851853 WBZ851851:WCJ851853 WLV851851:WMF851853 WVR851851:WWB851853 V917387:AF917389 JF917387:JP917389 TB917387:TL917389 ACX917387:ADH917389 AMT917387:AND917389 AWP917387:AWZ917389 BGL917387:BGV917389 BQH917387:BQR917389 CAD917387:CAN917389 CJZ917387:CKJ917389 CTV917387:CUF917389 DDR917387:DEB917389 DNN917387:DNX917389 DXJ917387:DXT917389 EHF917387:EHP917389 ERB917387:ERL917389 FAX917387:FBH917389 FKT917387:FLD917389 FUP917387:FUZ917389 GEL917387:GEV917389 GOH917387:GOR917389 GYD917387:GYN917389 HHZ917387:HIJ917389 HRV917387:HSF917389 IBR917387:ICB917389 ILN917387:ILX917389 IVJ917387:IVT917389 JFF917387:JFP917389 JPB917387:JPL917389 JYX917387:JZH917389 KIT917387:KJD917389 KSP917387:KSZ917389 LCL917387:LCV917389 LMH917387:LMR917389 LWD917387:LWN917389 MFZ917387:MGJ917389 MPV917387:MQF917389 MZR917387:NAB917389 NJN917387:NJX917389 NTJ917387:NTT917389 ODF917387:ODP917389 ONB917387:ONL917389 OWX917387:OXH917389 PGT917387:PHD917389 PQP917387:PQZ917389 QAL917387:QAV917389 QKH917387:QKR917389 QUD917387:QUN917389 RDZ917387:REJ917389 RNV917387:ROF917389 RXR917387:RYB917389 SHN917387:SHX917389 SRJ917387:SRT917389 TBF917387:TBP917389 TLB917387:TLL917389 TUX917387:TVH917389 UET917387:UFD917389 UOP917387:UOZ917389 UYL917387:UYV917389 VIH917387:VIR917389 VSD917387:VSN917389 WBZ917387:WCJ917389 WLV917387:WMF917389 WVR917387:WWB917389 V982923:AF982925 JF982923:JP982925 TB982923:TL982925 ACX982923:ADH982925 AMT982923:AND982925 AWP982923:AWZ982925 BGL982923:BGV982925 BQH982923:BQR982925 CAD982923:CAN982925 CJZ982923:CKJ982925 CTV982923:CUF982925 DDR982923:DEB982925 DNN982923:DNX982925 DXJ982923:DXT982925 EHF982923:EHP982925 ERB982923:ERL982925 FAX982923:FBH982925 FKT982923:FLD982925 FUP982923:FUZ982925 GEL982923:GEV982925 GOH982923:GOR982925 GYD982923:GYN982925 HHZ982923:HIJ982925 HRV982923:HSF982925 IBR982923:ICB982925 ILN982923:ILX982925 IVJ982923:IVT982925 JFF982923:JFP982925 JPB982923:JPL982925 JYX982923:JZH982925 KIT982923:KJD982925 KSP982923:KSZ982925 LCL982923:LCV982925 LMH982923:LMR982925 LWD982923:LWN982925 MFZ982923:MGJ982925 MPV982923:MQF982925 MZR982923:NAB982925 NJN982923:NJX982925 NTJ982923:NTT982925 ODF982923:ODP982925 ONB982923:ONL982925 OWX982923:OXH982925 PGT982923:PHD982925 PQP982923:PQZ982925 QAL982923:QAV982925 QKH982923:QKR982925 QUD982923:QUN982925 RDZ982923:REJ982925 RNV982923:ROF982925 RXR982923:RYB982925 SHN982923:SHX982925 SRJ982923:SRT982925 TBF982923:TBP982925 TLB982923:TLL982925 TUX982923:TVH982925 UET982923:UFD982925 UOP982923:UOZ982925 UYL982923:UYV982925 VIH982923:VIR982925 VSD982923:VSN982925 WBZ982923:WCJ982925 WLV982923:WMF982925 WVR982923:WWB982925 V10:AF16" xr:uid="{00000000-0002-0000-0100-000004000000}">
      <formula1>Efectividad</formula1>
    </dataValidation>
    <dataValidation type="list" allowBlank="1" showInputMessage="1" sqref="AV65419:AV65421 KF65419:KF65421 UB65419:UB65421 ADX65419:ADX65421 ANT65419:ANT65421 AXP65419:AXP65421 BHL65419:BHL65421 BRH65419:BRH65421 CBD65419:CBD65421 CKZ65419:CKZ65421 CUV65419:CUV65421 DER65419:DER65421 DON65419:DON65421 DYJ65419:DYJ65421 EIF65419:EIF65421 ESB65419:ESB65421 FBX65419:FBX65421 FLT65419:FLT65421 FVP65419:FVP65421 GFL65419:GFL65421 GPH65419:GPH65421 GZD65419:GZD65421 HIZ65419:HIZ65421 HSV65419:HSV65421 ICR65419:ICR65421 IMN65419:IMN65421 IWJ65419:IWJ65421 JGF65419:JGF65421 JQB65419:JQB65421 JZX65419:JZX65421 KJT65419:KJT65421 KTP65419:KTP65421 LDL65419:LDL65421 LNH65419:LNH65421 LXD65419:LXD65421 MGZ65419:MGZ65421 MQV65419:MQV65421 NAR65419:NAR65421 NKN65419:NKN65421 NUJ65419:NUJ65421 OEF65419:OEF65421 OOB65419:OOB65421 OXX65419:OXX65421 PHT65419:PHT65421 PRP65419:PRP65421 QBL65419:QBL65421 QLH65419:QLH65421 QVD65419:QVD65421 REZ65419:REZ65421 ROV65419:ROV65421 RYR65419:RYR65421 SIN65419:SIN65421 SSJ65419:SSJ65421 TCF65419:TCF65421 TMB65419:TMB65421 TVX65419:TVX65421 UFT65419:UFT65421 UPP65419:UPP65421 UZL65419:UZL65421 VJH65419:VJH65421 VTD65419:VTD65421 WCZ65419:WCZ65421 WMV65419:WMV65421 WWR65419:WWR65421 AV130955:AV130957 KF130955:KF130957 UB130955:UB130957 ADX130955:ADX130957 ANT130955:ANT130957 AXP130955:AXP130957 BHL130955:BHL130957 BRH130955:BRH130957 CBD130955:CBD130957 CKZ130955:CKZ130957 CUV130955:CUV130957 DER130955:DER130957 DON130955:DON130957 DYJ130955:DYJ130957 EIF130955:EIF130957 ESB130955:ESB130957 FBX130955:FBX130957 FLT130955:FLT130957 FVP130955:FVP130957 GFL130955:GFL130957 GPH130955:GPH130957 GZD130955:GZD130957 HIZ130955:HIZ130957 HSV130955:HSV130957 ICR130955:ICR130957 IMN130955:IMN130957 IWJ130955:IWJ130957 JGF130955:JGF130957 JQB130955:JQB130957 JZX130955:JZX130957 KJT130955:KJT130957 KTP130955:KTP130957 LDL130955:LDL130957 LNH130955:LNH130957 LXD130955:LXD130957 MGZ130955:MGZ130957 MQV130955:MQV130957 NAR130955:NAR130957 NKN130955:NKN130957 NUJ130955:NUJ130957 OEF130955:OEF130957 OOB130955:OOB130957 OXX130955:OXX130957 PHT130955:PHT130957 PRP130955:PRP130957 QBL130955:QBL130957 QLH130955:QLH130957 QVD130955:QVD130957 REZ130955:REZ130957 ROV130955:ROV130957 RYR130955:RYR130957 SIN130955:SIN130957 SSJ130955:SSJ130957 TCF130955:TCF130957 TMB130955:TMB130957 TVX130955:TVX130957 UFT130955:UFT130957 UPP130955:UPP130957 UZL130955:UZL130957 VJH130955:VJH130957 VTD130955:VTD130957 WCZ130955:WCZ130957 WMV130955:WMV130957 WWR130955:WWR130957 AV196491:AV196493 KF196491:KF196493 UB196491:UB196493 ADX196491:ADX196493 ANT196491:ANT196493 AXP196491:AXP196493 BHL196491:BHL196493 BRH196491:BRH196493 CBD196491:CBD196493 CKZ196491:CKZ196493 CUV196491:CUV196493 DER196491:DER196493 DON196491:DON196493 DYJ196491:DYJ196493 EIF196491:EIF196493 ESB196491:ESB196493 FBX196491:FBX196493 FLT196491:FLT196493 FVP196491:FVP196493 GFL196491:GFL196493 GPH196491:GPH196493 GZD196491:GZD196493 HIZ196491:HIZ196493 HSV196491:HSV196493 ICR196491:ICR196493 IMN196491:IMN196493 IWJ196491:IWJ196493 JGF196491:JGF196493 JQB196491:JQB196493 JZX196491:JZX196493 KJT196491:KJT196493 KTP196491:KTP196493 LDL196491:LDL196493 LNH196491:LNH196493 LXD196491:LXD196493 MGZ196491:MGZ196493 MQV196491:MQV196493 NAR196491:NAR196493 NKN196491:NKN196493 NUJ196491:NUJ196493 OEF196491:OEF196493 OOB196491:OOB196493 OXX196491:OXX196493 PHT196491:PHT196493 PRP196491:PRP196493 QBL196491:QBL196493 QLH196491:QLH196493 QVD196491:QVD196493 REZ196491:REZ196493 ROV196491:ROV196493 RYR196491:RYR196493 SIN196491:SIN196493 SSJ196491:SSJ196493 TCF196491:TCF196493 TMB196491:TMB196493 TVX196491:TVX196493 UFT196491:UFT196493 UPP196491:UPP196493 UZL196491:UZL196493 VJH196491:VJH196493 VTD196491:VTD196493 WCZ196491:WCZ196493 WMV196491:WMV196493 WWR196491:WWR196493 AV262027:AV262029 KF262027:KF262029 UB262027:UB262029 ADX262027:ADX262029 ANT262027:ANT262029 AXP262027:AXP262029 BHL262027:BHL262029 BRH262027:BRH262029 CBD262027:CBD262029 CKZ262027:CKZ262029 CUV262027:CUV262029 DER262027:DER262029 DON262027:DON262029 DYJ262027:DYJ262029 EIF262027:EIF262029 ESB262027:ESB262029 FBX262027:FBX262029 FLT262027:FLT262029 FVP262027:FVP262029 GFL262027:GFL262029 GPH262027:GPH262029 GZD262027:GZD262029 HIZ262027:HIZ262029 HSV262027:HSV262029 ICR262027:ICR262029 IMN262027:IMN262029 IWJ262027:IWJ262029 JGF262027:JGF262029 JQB262027:JQB262029 JZX262027:JZX262029 KJT262027:KJT262029 KTP262027:KTP262029 LDL262027:LDL262029 LNH262027:LNH262029 LXD262027:LXD262029 MGZ262027:MGZ262029 MQV262027:MQV262029 NAR262027:NAR262029 NKN262027:NKN262029 NUJ262027:NUJ262029 OEF262027:OEF262029 OOB262027:OOB262029 OXX262027:OXX262029 PHT262027:PHT262029 PRP262027:PRP262029 QBL262027:QBL262029 QLH262027:QLH262029 QVD262027:QVD262029 REZ262027:REZ262029 ROV262027:ROV262029 RYR262027:RYR262029 SIN262027:SIN262029 SSJ262027:SSJ262029 TCF262027:TCF262029 TMB262027:TMB262029 TVX262027:TVX262029 UFT262027:UFT262029 UPP262027:UPP262029 UZL262027:UZL262029 VJH262027:VJH262029 VTD262027:VTD262029 WCZ262027:WCZ262029 WMV262027:WMV262029 WWR262027:WWR262029 AV327563:AV327565 KF327563:KF327565 UB327563:UB327565 ADX327563:ADX327565 ANT327563:ANT327565 AXP327563:AXP327565 BHL327563:BHL327565 BRH327563:BRH327565 CBD327563:CBD327565 CKZ327563:CKZ327565 CUV327563:CUV327565 DER327563:DER327565 DON327563:DON327565 DYJ327563:DYJ327565 EIF327563:EIF327565 ESB327563:ESB327565 FBX327563:FBX327565 FLT327563:FLT327565 FVP327563:FVP327565 GFL327563:GFL327565 GPH327563:GPH327565 GZD327563:GZD327565 HIZ327563:HIZ327565 HSV327563:HSV327565 ICR327563:ICR327565 IMN327563:IMN327565 IWJ327563:IWJ327565 JGF327563:JGF327565 JQB327563:JQB327565 JZX327563:JZX327565 KJT327563:KJT327565 KTP327563:KTP327565 LDL327563:LDL327565 LNH327563:LNH327565 LXD327563:LXD327565 MGZ327563:MGZ327565 MQV327563:MQV327565 NAR327563:NAR327565 NKN327563:NKN327565 NUJ327563:NUJ327565 OEF327563:OEF327565 OOB327563:OOB327565 OXX327563:OXX327565 PHT327563:PHT327565 PRP327563:PRP327565 QBL327563:QBL327565 QLH327563:QLH327565 QVD327563:QVD327565 REZ327563:REZ327565 ROV327563:ROV327565 RYR327563:RYR327565 SIN327563:SIN327565 SSJ327563:SSJ327565 TCF327563:TCF327565 TMB327563:TMB327565 TVX327563:TVX327565 UFT327563:UFT327565 UPP327563:UPP327565 UZL327563:UZL327565 VJH327563:VJH327565 VTD327563:VTD327565 WCZ327563:WCZ327565 WMV327563:WMV327565 WWR327563:WWR327565 AV393099:AV393101 KF393099:KF393101 UB393099:UB393101 ADX393099:ADX393101 ANT393099:ANT393101 AXP393099:AXP393101 BHL393099:BHL393101 BRH393099:BRH393101 CBD393099:CBD393101 CKZ393099:CKZ393101 CUV393099:CUV393101 DER393099:DER393101 DON393099:DON393101 DYJ393099:DYJ393101 EIF393099:EIF393101 ESB393099:ESB393101 FBX393099:FBX393101 FLT393099:FLT393101 FVP393099:FVP393101 GFL393099:GFL393101 GPH393099:GPH393101 GZD393099:GZD393101 HIZ393099:HIZ393101 HSV393099:HSV393101 ICR393099:ICR393101 IMN393099:IMN393101 IWJ393099:IWJ393101 JGF393099:JGF393101 JQB393099:JQB393101 JZX393099:JZX393101 KJT393099:KJT393101 KTP393099:KTP393101 LDL393099:LDL393101 LNH393099:LNH393101 LXD393099:LXD393101 MGZ393099:MGZ393101 MQV393099:MQV393101 NAR393099:NAR393101 NKN393099:NKN393101 NUJ393099:NUJ393101 OEF393099:OEF393101 OOB393099:OOB393101 OXX393099:OXX393101 PHT393099:PHT393101 PRP393099:PRP393101 QBL393099:QBL393101 QLH393099:QLH393101 QVD393099:QVD393101 REZ393099:REZ393101 ROV393099:ROV393101 RYR393099:RYR393101 SIN393099:SIN393101 SSJ393099:SSJ393101 TCF393099:TCF393101 TMB393099:TMB393101 TVX393099:TVX393101 UFT393099:UFT393101 UPP393099:UPP393101 UZL393099:UZL393101 VJH393099:VJH393101 VTD393099:VTD393101 WCZ393099:WCZ393101 WMV393099:WMV393101 WWR393099:WWR393101 AV458635:AV458637 KF458635:KF458637 UB458635:UB458637 ADX458635:ADX458637 ANT458635:ANT458637 AXP458635:AXP458637 BHL458635:BHL458637 BRH458635:BRH458637 CBD458635:CBD458637 CKZ458635:CKZ458637 CUV458635:CUV458637 DER458635:DER458637 DON458635:DON458637 DYJ458635:DYJ458637 EIF458635:EIF458637 ESB458635:ESB458637 FBX458635:FBX458637 FLT458635:FLT458637 FVP458635:FVP458637 GFL458635:GFL458637 GPH458635:GPH458637 GZD458635:GZD458637 HIZ458635:HIZ458637 HSV458635:HSV458637 ICR458635:ICR458637 IMN458635:IMN458637 IWJ458635:IWJ458637 JGF458635:JGF458637 JQB458635:JQB458637 JZX458635:JZX458637 KJT458635:KJT458637 KTP458635:KTP458637 LDL458635:LDL458637 LNH458635:LNH458637 LXD458635:LXD458637 MGZ458635:MGZ458637 MQV458635:MQV458637 NAR458635:NAR458637 NKN458635:NKN458637 NUJ458635:NUJ458637 OEF458635:OEF458637 OOB458635:OOB458637 OXX458635:OXX458637 PHT458635:PHT458637 PRP458635:PRP458637 QBL458635:QBL458637 QLH458635:QLH458637 QVD458635:QVD458637 REZ458635:REZ458637 ROV458635:ROV458637 RYR458635:RYR458637 SIN458635:SIN458637 SSJ458635:SSJ458637 TCF458635:TCF458637 TMB458635:TMB458637 TVX458635:TVX458637 UFT458635:UFT458637 UPP458635:UPP458637 UZL458635:UZL458637 VJH458635:VJH458637 VTD458635:VTD458637 WCZ458635:WCZ458637 WMV458635:WMV458637 WWR458635:WWR458637 AV524171:AV524173 KF524171:KF524173 UB524171:UB524173 ADX524171:ADX524173 ANT524171:ANT524173 AXP524171:AXP524173 BHL524171:BHL524173 BRH524171:BRH524173 CBD524171:CBD524173 CKZ524171:CKZ524173 CUV524171:CUV524173 DER524171:DER524173 DON524171:DON524173 DYJ524171:DYJ524173 EIF524171:EIF524173 ESB524171:ESB524173 FBX524171:FBX524173 FLT524171:FLT524173 FVP524171:FVP524173 GFL524171:GFL524173 GPH524171:GPH524173 GZD524171:GZD524173 HIZ524171:HIZ524173 HSV524171:HSV524173 ICR524171:ICR524173 IMN524171:IMN524173 IWJ524171:IWJ524173 JGF524171:JGF524173 JQB524171:JQB524173 JZX524171:JZX524173 KJT524171:KJT524173 KTP524171:KTP524173 LDL524171:LDL524173 LNH524171:LNH524173 LXD524171:LXD524173 MGZ524171:MGZ524173 MQV524171:MQV524173 NAR524171:NAR524173 NKN524171:NKN524173 NUJ524171:NUJ524173 OEF524171:OEF524173 OOB524171:OOB524173 OXX524171:OXX524173 PHT524171:PHT524173 PRP524171:PRP524173 QBL524171:QBL524173 QLH524171:QLH524173 QVD524171:QVD524173 REZ524171:REZ524173 ROV524171:ROV524173 RYR524171:RYR524173 SIN524171:SIN524173 SSJ524171:SSJ524173 TCF524171:TCF524173 TMB524171:TMB524173 TVX524171:TVX524173 UFT524171:UFT524173 UPP524171:UPP524173 UZL524171:UZL524173 VJH524171:VJH524173 VTD524171:VTD524173 WCZ524171:WCZ524173 WMV524171:WMV524173 WWR524171:WWR524173 AV589707:AV589709 KF589707:KF589709 UB589707:UB589709 ADX589707:ADX589709 ANT589707:ANT589709 AXP589707:AXP589709 BHL589707:BHL589709 BRH589707:BRH589709 CBD589707:CBD589709 CKZ589707:CKZ589709 CUV589707:CUV589709 DER589707:DER589709 DON589707:DON589709 DYJ589707:DYJ589709 EIF589707:EIF589709 ESB589707:ESB589709 FBX589707:FBX589709 FLT589707:FLT589709 FVP589707:FVP589709 GFL589707:GFL589709 GPH589707:GPH589709 GZD589707:GZD589709 HIZ589707:HIZ589709 HSV589707:HSV589709 ICR589707:ICR589709 IMN589707:IMN589709 IWJ589707:IWJ589709 JGF589707:JGF589709 JQB589707:JQB589709 JZX589707:JZX589709 KJT589707:KJT589709 KTP589707:KTP589709 LDL589707:LDL589709 LNH589707:LNH589709 LXD589707:LXD589709 MGZ589707:MGZ589709 MQV589707:MQV589709 NAR589707:NAR589709 NKN589707:NKN589709 NUJ589707:NUJ589709 OEF589707:OEF589709 OOB589707:OOB589709 OXX589707:OXX589709 PHT589707:PHT589709 PRP589707:PRP589709 QBL589707:QBL589709 QLH589707:QLH589709 QVD589707:QVD589709 REZ589707:REZ589709 ROV589707:ROV589709 RYR589707:RYR589709 SIN589707:SIN589709 SSJ589707:SSJ589709 TCF589707:TCF589709 TMB589707:TMB589709 TVX589707:TVX589709 UFT589707:UFT589709 UPP589707:UPP589709 UZL589707:UZL589709 VJH589707:VJH589709 VTD589707:VTD589709 WCZ589707:WCZ589709 WMV589707:WMV589709 WWR589707:WWR589709 AV655243:AV655245 KF655243:KF655245 UB655243:UB655245 ADX655243:ADX655245 ANT655243:ANT655245 AXP655243:AXP655245 BHL655243:BHL655245 BRH655243:BRH655245 CBD655243:CBD655245 CKZ655243:CKZ655245 CUV655243:CUV655245 DER655243:DER655245 DON655243:DON655245 DYJ655243:DYJ655245 EIF655243:EIF655245 ESB655243:ESB655245 FBX655243:FBX655245 FLT655243:FLT655245 FVP655243:FVP655245 GFL655243:GFL655245 GPH655243:GPH655245 GZD655243:GZD655245 HIZ655243:HIZ655245 HSV655243:HSV655245 ICR655243:ICR655245 IMN655243:IMN655245 IWJ655243:IWJ655245 JGF655243:JGF655245 JQB655243:JQB655245 JZX655243:JZX655245 KJT655243:KJT655245 KTP655243:KTP655245 LDL655243:LDL655245 LNH655243:LNH655245 LXD655243:LXD655245 MGZ655243:MGZ655245 MQV655243:MQV655245 NAR655243:NAR655245 NKN655243:NKN655245 NUJ655243:NUJ655245 OEF655243:OEF655245 OOB655243:OOB655245 OXX655243:OXX655245 PHT655243:PHT655245 PRP655243:PRP655245 QBL655243:QBL655245 QLH655243:QLH655245 QVD655243:QVD655245 REZ655243:REZ655245 ROV655243:ROV655245 RYR655243:RYR655245 SIN655243:SIN655245 SSJ655243:SSJ655245 TCF655243:TCF655245 TMB655243:TMB655245 TVX655243:TVX655245 UFT655243:UFT655245 UPP655243:UPP655245 UZL655243:UZL655245 VJH655243:VJH655245 VTD655243:VTD655245 WCZ655243:WCZ655245 WMV655243:WMV655245 WWR655243:WWR655245 AV720779:AV720781 KF720779:KF720781 UB720779:UB720781 ADX720779:ADX720781 ANT720779:ANT720781 AXP720779:AXP720781 BHL720779:BHL720781 BRH720779:BRH720781 CBD720779:CBD720781 CKZ720779:CKZ720781 CUV720779:CUV720781 DER720779:DER720781 DON720779:DON720781 DYJ720779:DYJ720781 EIF720779:EIF720781 ESB720779:ESB720781 FBX720779:FBX720781 FLT720779:FLT720781 FVP720779:FVP720781 GFL720779:GFL720781 GPH720779:GPH720781 GZD720779:GZD720781 HIZ720779:HIZ720781 HSV720779:HSV720781 ICR720779:ICR720781 IMN720779:IMN720781 IWJ720779:IWJ720781 JGF720779:JGF720781 JQB720779:JQB720781 JZX720779:JZX720781 KJT720779:KJT720781 KTP720779:KTP720781 LDL720779:LDL720781 LNH720779:LNH720781 LXD720779:LXD720781 MGZ720779:MGZ720781 MQV720779:MQV720781 NAR720779:NAR720781 NKN720779:NKN720781 NUJ720779:NUJ720781 OEF720779:OEF720781 OOB720779:OOB720781 OXX720779:OXX720781 PHT720779:PHT720781 PRP720779:PRP720781 QBL720779:QBL720781 QLH720779:QLH720781 QVD720779:QVD720781 REZ720779:REZ720781 ROV720779:ROV720781 RYR720779:RYR720781 SIN720779:SIN720781 SSJ720779:SSJ720781 TCF720779:TCF720781 TMB720779:TMB720781 TVX720779:TVX720781 UFT720779:UFT720781 UPP720779:UPP720781 UZL720779:UZL720781 VJH720779:VJH720781 VTD720779:VTD720781 WCZ720779:WCZ720781 WMV720779:WMV720781 WWR720779:WWR720781 AV786315:AV786317 KF786315:KF786317 UB786315:UB786317 ADX786315:ADX786317 ANT786315:ANT786317 AXP786315:AXP786317 BHL786315:BHL786317 BRH786315:BRH786317 CBD786315:CBD786317 CKZ786315:CKZ786317 CUV786315:CUV786317 DER786315:DER786317 DON786315:DON786317 DYJ786315:DYJ786317 EIF786315:EIF786317 ESB786315:ESB786317 FBX786315:FBX786317 FLT786315:FLT786317 FVP786315:FVP786317 GFL786315:GFL786317 GPH786315:GPH786317 GZD786315:GZD786317 HIZ786315:HIZ786317 HSV786315:HSV786317 ICR786315:ICR786317 IMN786315:IMN786317 IWJ786315:IWJ786317 JGF786315:JGF786317 JQB786315:JQB786317 JZX786315:JZX786317 KJT786315:KJT786317 KTP786315:KTP786317 LDL786315:LDL786317 LNH786315:LNH786317 LXD786315:LXD786317 MGZ786315:MGZ786317 MQV786315:MQV786317 NAR786315:NAR786317 NKN786315:NKN786317 NUJ786315:NUJ786317 OEF786315:OEF786317 OOB786315:OOB786317 OXX786315:OXX786317 PHT786315:PHT786317 PRP786315:PRP786317 QBL786315:QBL786317 QLH786315:QLH786317 QVD786315:QVD786317 REZ786315:REZ786317 ROV786315:ROV786317 RYR786315:RYR786317 SIN786315:SIN786317 SSJ786315:SSJ786317 TCF786315:TCF786317 TMB786315:TMB786317 TVX786315:TVX786317 UFT786315:UFT786317 UPP786315:UPP786317 UZL786315:UZL786317 VJH786315:VJH786317 VTD786315:VTD786317 WCZ786315:WCZ786317 WMV786315:WMV786317 WWR786315:WWR786317 AV851851:AV851853 KF851851:KF851853 UB851851:UB851853 ADX851851:ADX851853 ANT851851:ANT851853 AXP851851:AXP851853 BHL851851:BHL851853 BRH851851:BRH851853 CBD851851:CBD851853 CKZ851851:CKZ851853 CUV851851:CUV851853 DER851851:DER851853 DON851851:DON851853 DYJ851851:DYJ851853 EIF851851:EIF851853 ESB851851:ESB851853 FBX851851:FBX851853 FLT851851:FLT851853 FVP851851:FVP851853 GFL851851:GFL851853 GPH851851:GPH851853 GZD851851:GZD851853 HIZ851851:HIZ851853 HSV851851:HSV851853 ICR851851:ICR851853 IMN851851:IMN851853 IWJ851851:IWJ851853 JGF851851:JGF851853 JQB851851:JQB851853 JZX851851:JZX851853 KJT851851:KJT851853 KTP851851:KTP851853 LDL851851:LDL851853 LNH851851:LNH851853 LXD851851:LXD851853 MGZ851851:MGZ851853 MQV851851:MQV851853 NAR851851:NAR851853 NKN851851:NKN851853 NUJ851851:NUJ851853 OEF851851:OEF851853 OOB851851:OOB851853 OXX851851:OXX851853 PHT851851:PHT851853 PRP851851:PRP851853 QBL851851:QBL851853 QLH851851:QLH851853 QVD851851:QVD851853 REZ851851:REZ851853 ROV851851:ROV851853 RYR851851:RYR851853 SIN851851:SIN851853 SSJ851851:SSJ851853 TCF851851:TCF851853 TMB851851:TMB851853 TVX851851:TVX851853 UFT851851:UFT851853 UPP851851:UPP851853 UZL851851:UZL851853 VJH851851:VJH851853 VTD851851:VTD851853 WCZ851851:WCZ851853 WMV851851:WMV851853 WWR851851:WWR851853 AV917387:AV917389 KF917387:KF917389 UB917387:UB917389 ADX917387:ADX917389 ANT917387:ANT917389 AXP917387:AXP917389 BHL917387:BHL917389 BRH917387:BRH917389 CBD917387:CBD917389 CKZ917387:CKZ917389 CUV917387:CUV917389 DER917387:DER917389 DON917387:DON917389 DYJ917387:DYJ917389 EIF917387:EIF917389 ESB917387:ESB917389 FBX917387:FBX917389 FLT917387:FLT917389 FVP917387:FVP917389 GFL917387:GFL917389 GPH917387:GPH917389 GZD917387:GZD917389 HIZ917387:HIZ917389 HSV917387:HSV917389 ICR917387:ICR917389 IMN917387:IMN917389 IWJ917387:IWJ917389 JGF917387:JGF917389 JQB917387:JQB917389 JZX917387:JZX917389 KJT917387:KJT917389 KTP917387:KTP917389 LDL917387:LDL917389 LNH917387:LNH917389 LXD917387:LXD917389 MGZ917387:MGZ917389 MQV917387:MQV917389 NAR917387:NAR917389 NKN917387:NKN917389 NUJ917387:NUJ917389 OEF917387:OEF917389 OOB917387:OOB917389 OXX917387:OXX917389 PHT917387:PHT917389 PRP917387:PRP917389 QBL917387:QBL917389 QLH917387:QLH917389 QVD917387:QVD917389 REZ917387:REZ917389 ROV917387:ROV917389 RYR917387:RYR917389 SIN917387:SIN917389 SSJ917387:SSJ917389 TCF917387:TCF917389 TMB917387:TMB917389 TVX917387:TVX917389 UFT917387:UFT917389 UPP917387:UPP917389 UZL917387:UZL917389 VJH917387:VJH917389 VTD917387:VTD917389 WCZ917387:WCZ917389 WMV917387:WMV917389 WWR917387:WWR917389 AV982923:AV982925 KF982923:KF982925 UB982923:UB982925 ADX982923:ADX982925 ANT982923:ANT982925 AXP982923:AXP982925 BHL982923:BHL982925 BRH982923:BRH982925 CBD982923:CBD982925 CKZ982923:CKZ982925 CUV982923:CUV982925 DER982923:DER982925 DON982923:DON982925 DYJ982923:DYJ982925 EIF982923:EIF982925 ESB982923:ESB982925 FBX982923:FBX982925 FLT982923:FLT982925 FVP982923:FVP982925 GFL982923:GFL982925 GPH982923:GPH982925 GZD982923:GZD982925 HIZ982923:HIZ982925 HSV982923:HSV982925 ICR982923:ICR982925 IMN982923:IMN982925 IWJ982923:IWJ982925 JGF982923:JGF982925 JQB982923:JQB982925 JZX982923:JZX982925 KJT982923:KJT982925 KTP982923:KTP982925 LDL982923:LDL982925 LNH982923:LNH982925 LXD982923:LXD982925 MGZ982923:MGZ982925 MQV982923:MQV982925 NAR982923:NAR982925 NKN982923:NKN982925 NUJ982923:NUJ982925 OEF982923:OEF982925 OOB982923:OOB982925 OXX982923:OXX982925 PHT982923:PHT982925 PRP982923:PRP982925 QBL982923:QBL982925 QLH982923:QLH982925 QVD982923:QVD982925 REZ982923:REZ982925 ROV982923:ROV982925 RYR982923:RYR982925 SIN982923:SIN982925 SSJ982923:SSJ982925 TCF982923:TCF982925 TMB982923:TMB982925 TVX982923:TVX982925 UFT982923:UFT982925 UPP982923:UPP982925 UZL982923:UZL982925 VJH982923:VJH982925 VTD982923:VTD982925 WCZ982923:WCZ982925 WMV982923:WMV982925 WWR982923:WWR982925 AV10:AV16" xr:uid="{00000000-0002-0000-0100-000005000000}">
      <formula1>Periodo</formula1>
    </dataValidation>
    <dataValidation type="list" allowBlank="1" showInputMessage="1" showErrorMessage="1" sqref="AY65419:AY65421 KI65419:KI65421 UE65419:UE65421 AEA65419:AEA65421 ANW65419:ANW65421 AXS65419:AXS65421 BHO65419:BHO65421 BRK65419:BRK65421 CBG65419:CBG65421 CLC65419:CLC65421 CUY65419:CUY65421 DEU65419:DEU65421 DOQ65419:DOQ65421 DYM65419:DYM65421 EII65419:EII65421 ESE65419:ESE65421 FCA65419:FCA65421 FLW65419:FLW65421 FVS65419:FVS65421 GFO65419:GFO65421 GPK65419:GPK65421 GZG65419:GZG65421 HJC65419:HJC65421 HSY65419:HSY65421 ICU65419:ICU65421 IMQ65419:IMQ65421 IWM65419:IWM65421 JGI65419:JGI65421 JQE65419:JQE65421 KAA65419:KAA65421 KJW65419:KJW65421 KTS65419:KTS65421 LDO65419:LDO65421 LNK65419:LNK65421 LXG65419:LXG65421 MHC65419:MHC65421 MQY65419:MQY65421 NAU65419:NAU65421 NKQ65419:NKQ65421 NUM65419:NUM65421 OEI65419:OEI65421 OOE65419:OOE65421 OYA65419:OYA65421 PHW65419:PHW65421 PRS65419:PRS65421 QBO65419:QBO65421 QLK65419:QLK65421 QVG65419:QVG65421 RFC65419:RFC65421 ROY65419:ROY65421 RYU65419:RYU65421 SIQ65419:SIQ65421 SSM65419:SSM65421 TCI65419:TCI65421 TME65419:TME65421 TWA65419:TWA65421 UFW65419:UFW65421 UPS65419:UPS65421 UZO65419:UZO65421 VJK65419:VJK65421 VTG65419:VTG65421 WDC65419:WDC65421 WMY65419:WMY65421 WWU65419:WWU65421 AY130955:AY130957 KI130955:KI130957 UE130955:UE130957 AEA130955:AEA130957 ANW130955:ANW130957 AXS130955:AXS130957 BHO130955:BHO130957 BRK130955:BRK130957 CBG130955:CBG130957 CLC130955:CLC130957 CUY130955:CUY130957 DEU130955:DEU130957 DOQ130955:DOQ130957 DYM130955:DYM130957 EII130955:EII130957 ESE130955:ESE130957 FCA130955:FCA130957 FLW130955:FLW130957 FVS130955:FVS130957 GFO130955:GFO130957 GPK130955:GPK130957 GZG130955:GZG130957 HJC130955:HJC130957 HSY130955:HSY130957 ICU130955:ICU130957 IMQ130955:IMQ130957 IWM130955:IWM130957 JGI130955:JGI130957 JQE130955:JQE130957 KAA130955:KAA130957 KJW130955:KJW130957 KTS130955:KTS130957 LDO130955:LDO130957 LNK130955:LNK130957 LXG130955:LXG130957 MHC130955:MHC130957 MQY130955:MQY130957 NAU130955:NAU130957 NKQ130955:NKQ130957 NUM130955:NUM130957 OEI130955:OEI130957 OOE130955:OOE130957 OYA130955:OYA130957 PHW130955:PHW130957 PRS130955:PRS130957 QBO130955:QBO130957 QLK130955:QLK130957 QVG130955:QVG130957 RFC130955:RFC130957 ROY130955:ROY130957 RYU130955:RYU130957 SIQ130955:SIQ130957 SSM130955:SSM130957 TCI130955:TCI130957 TME130955:TME130957 TWA130955:TWA130957 UFW130955:UFW130957 UPS130955:UPS130957 UZO130955:UZO130957 VJK130955:VJK130957 VTG130955:VTG130957 WDC130955:WDC130957 WMY130955:WMY130957 WWU130955:WWU130957 AY196491:AY196493 KI196491:KI196493 UE196491:UE196493 AEA196491:AEA196493 ANW196491:ANW196493 AXS196491:AXS196493 BHO196491:BHO196493 BRK196491:BRK196493 CBG196491:CBG196493 CLC196491:CLC196493 CUY196491:CUY196493 DEU196491:DEU196493 DOQ196491:DOQ196493 DYM196491:DYM196493 EII196491:EII196493 ESE196491:ESE196493 FCA196491:FCA196493 FLW196491:FLW196493 FVS196491:FVS196493 GFO196491:GFO196493 GPK196491:GPK196493 GZG196491:GZG196493 HJC196491:HJC196493 HSY196491:HSY196493 ICU196491:ICU196493 IMQ196491:IMQ196493 IWM196491:IWM196493 JGI196491:JGI196493 JQE196491:JQE196493 KAA196491:KAA196493 KJW196491:KJW196493 KTS196491:KTS196493 LDO196491:LDO196493 LNK196491:LNK196493 LXG196491:LXG196493 MHC196491:MHC196493 MQY196491:MQY196493 NAU196491:NAU196493 NKQ196491:NKQ196493 NUM196491:NUM196493 OEI196491:OEI196493 OOE196491:OOE196493 OYA196491:OYA196493 PHW196491:PHW196493 PRS196491:PRS196493 QBO196491:QBO196493 QLK196491:QLK196493 QVG196491:QVG196493 RFC196491:RFC196493 ROY196491:ROY196493 RYU196491:RYU196493 SIQ196491:SIQ196493 SSM196491:SSM196493 TCI196491:TCI196493 TME196491:TME196493 TWA196491:TWA196493 UFW196491:UFW196493 UPS196491:UPS196493 UZO196491:UZO196493 VJK196491:VJK196493 VTG196491:VTG196493 WDC196491:WDC196493 WMY196491:WMY196493 WWU196491:WWU196493 AY262027:AY262029 KI262027:KI262029 UE262027:UE262029 AEA262027:AEA262029 ANW262027:ANW262029 AXS262027:AXS262029 BHO262027:BHO262029 BRK262027:BRK262029 CBG262027:CBG262029 CLC262027:CLC262029 CUY262027:CUY262029 DEU262027:DEU262029 DOQ262027:DOQ262029 DYM262027:DYM262029 EII262027:EII262029 ESE262027:ESE262029 FCA262027:FCA262029 FLW262027:FLW262029 FVS262027:FVS262029 GFO262027:GFO262029 GPK262027:GPK262029 GZG262027:GZG262029 HJC262027:HJC262029 HSY262027:HSY262029 ICU262027:ICU262029 IMQ262027:IMQ262029 IWM262027:IWM262029 JGI262027:JGI262029 JQE262027:JQE262029 KAA262027:KAA262029 KJW262027:KJW262029 KTS262027:KTS262029 LDO262027:LDO262029 LNK262027:LNK262029 LXG262027:LXG262029 MHC262027:MHC262029 MQY262027:MQY262029 NAU262027:NAU262029 NKQ262027:NKQ262029 NUM262027:NUM262029 OEI262027:OEI262029 OOE262027:OOE262029 OYA262027:OYA262029 PHW262027:PHW262029 PRS262027:PRS262029 QBO262027:QBO262029 QLK262027:QLK262029 QVG262027:QVG262029 RFC262027:RFC262029 ROY262027:ROY262029 RYU262027:RYU262029 SIQ262027:SIQ262029 SSM262027:SSM262029 TCI262027:TCI262029 TME262027:TME262029 TWA262027:TWA262029 UFW262027:UFW262029 UPS262027:UPS262029 UZO262027:UZO262029 VJK262027:VJK262029 VTG262027:VTG262029 WDC262027:WDC262029 WMY262027:WMY262029 WWU262027:WWU262029 AY327563:AY327565 KI327563:KI327565 UE327563:UE327565 AEA327563:AEA327565 ANW327563:ANW327565 AXS327563:AXS327565 BHO327563:BHO327565 BRK327563:BRK327565 CBG327563:CBG327565 CLC327563:CLC327565 CUY327563:CUY327565 DEU327563:DEU327565 DOQ327563:DOQ327565 DYM327563:DYM327565 EII327563:EII327565 ESE327563:ESE327565 FCA327563:FCA327565 FLW327563:FLW327565 FVS327563:FVS327565 GFO327563:GFO327565 GPK327563:GPK327565 GZG327563:GZG327565 HJC327563:HJC327565 HSY327563:HSY327565 ICU327563:ICU327565 IMQ327563:IMQ327565 IWM327563:IWM327565 JGI327563:JGI327565 JQE327563:JQE327565 KAA327563:KAA327565 KJW327563:KJW327565 KTS327563:KTS327565 LDO327563:LDO327565 LNK327563:LNK327565 LXG327563:LXG327565 MHC327563:MHC327565 MQY327563:MQY327565 NAU327563:NAU327565 NKQ327563:NKQ327565 NUM327563:NUM327565 OEI327563:OEI327565 OOE327563:OOE327565 OYA327563:OYA327565 PHW327563:PHW327565 PRS327563:PRS327565 QBO327563:QBO327565 QLK327563:QLK327565 QVG327563:QVG327565 RFC327563:RFC327565 ROY327563:ROY327565 RYU327563:RYU327565 SIQ327563:SIQ327565 SSM327563:SSM327565 TCI327563:TCI327565 TME327563:TME327565 TWA327563:TWA327565 UFW327563:UFW327565 UPS327563:UPS327565 UZO327563:UZO327565 VJK327563:VJK327565 VTG327563:VTG327565 WDC327563:WDC327565 WMY327563:WMY327565 WWU327563:WWU327565 AY393099:AY393101 KI393099:KI393101 UE393099:UE393101 AEA393099:AEA393101 ANW393099:ANW393101 AXS393099:AXS393101 BHO393099:BHO393101 BRK393099:BRK393101 CBG393099:CBG393101 CLC393099:CLC393101 CUY393099:CUY393101 DEU393099:DEU393101 DOQ393099:DOQ393101 DYM393099:DYM393101 EII393099:EII393101 ESE393099:ESE393101 FCA393099:FCA393101 FLW393099:FLW393101 FVS393099:FVS393101 GFO393099:GFO393101 GPK393099:GPK393101 GZG393099:GZG393101 HJC393099:HJC393101 HSY393099:HSY393101 ICU393099:ICU393101 IMQ393099:IMQ393101 IWM393099:IWM393101 JGI393099:JGI393101 JQE393099:JQE393101 KAA393099:KAA393101 KJW393099:KJW393101 KTS393099:KTS393101 LDO393099:LDO393101 LNK393099:LNK393101 LXG393099:LXG393101 MHC393099:MHC393101 MQY393099:MQY393101 NAU393099:NAU393101 NKQ393099:NKQ393101 NUM393099:NUM393101 OEI393099:OEI393101 OOE393099:OOE393101 OYA393099:OYA393101 PHW393099:PHW393101 PRS393099:PRS393101 QBO393099:QBO393101 QLK393099:QLK393101 QVG393099:QVG393101 RFC393099:RFC393101 ROY393099:ROY393101 RYU393099:RYU393101 SIQ393099:SIQ393101 SSM393099:SSM393101 TCI393099:TCI393101 TME393099:TME393101 TWA393099:TWA393101 UFW393099:UFW393101 UPS393099:UPS393101 UZO393099:UZO393101 VJK393099:VJK393101 VTG393099:VTG393101 WDC393099:WDC393101 WMY393099:WMY393101 WWU393099:WWU393101 AY458635:AY458637 KI458635:KI458637 UE458635:UE458637 AEA458635:AEA458637 ANW458635:ANW458637 AXS458635:AXS458637 BHO458635:BHO458637 BRK458635:BRK458637 CBG458635:CBG458637 CLC458635:CLC458637 CUY458635:CUY458637 DEU458635:DEU458637 DOQ458635:DOQ458637 DYM458635:DYM458637 EII458635:EII458637 ESE458635:ESE458637 FCA458635:FCA458637 FLW458635:FLW458637 FVS458635:FVS458637 GFO458635:GFO458637 GPK458635:GPK458637 GZG458635:GZG458637 HJC458635:HJC458637 HSY458635:HSY458637 ICU458635:ICU458637 IMQ458635:IMQ458637 IWM458635:IWM458637 JGI458635:JGI458637 JQE458635:JQE458637 KAA458635:KAA458637 KJW458635:KJW458637 KTS458635:KTS458637 LDO458635:LDO458637 LNK458635:LNK458637 LXG458635:LXG458637 MHC458635:MHC458637 MQY458635:MQY458637 NAU458635:NAU458637 NKQ458635:NKQ458637 NUM458635:NUM458637 OEI458635:OEI458637 OOE458635:OOE458637 OYA458635:OYA458637 PHW458635:PHW458637 PRS458635:PRS458637 QBO458635:QBO458637 QLK458635:QLK458637 QVG458635:QVG458637 RFC458635:RFC458637 ROY458635:ROY458637 RYU458635:RYU458637 SIQ458635:SIQ458637 SSM458635:SSM458637 TCI458635:TCI458637 TME458635:TME458637 TWA458635:TWA458637 UFW458635:UFW458637 UPS458635:UPS458637 UZO458635:UZO458637 VJK458635:VJK458637 VTG458635:VTG458637 WDC458635:WDC458637 WMY458635:WMY458637 WWU458635:WWU458637 AY524171:AY524173 KI524171:KI524173 UE524171:UE524173 AEA524171:AEA524173 ANW524171:ANW524173 AXS524171:AXS524173 BHO524171:BHO524173 BRK524171:BRK524173 CBG524171:CBG524173 CLC524171:CLC524173 CUY524171:CUY524173 DEU524171:DEU524173 DOQ524171:DOQ524173 DYM524171:DYM524173 EII524171:EII524173 ESE524171:ESE524173 FCA524171:FCA524173 FLW524171:FLW524173 FVS524171:FVS524173 GFO524171:GFO524173 GPK524171:GPK524173 GZG524171:GZG524173 HJC524171:HJC524173 HSY524171:HSY524173 ICU524171:ICU524173 IMQ524171:IMQ524173 IWM524171:IWM524173 JGI524171:JGI524173 JQE524171:JQE524173 KAA524171:KAA524173 KJW524171:KJW524173 KTS524171:KTS524173 LDO524171:LDO524173 LNK524171:LNK524173 LXG524171:LXG524173 MHC524171:MHC524173 MQY524171:MQY524173 NAU524171:NAU524173 NKQ524171:NKQ524173 NUM524171:NUM524173 OEI524171:OEI524173 OOE524171:OOE524173 OYA524171:OYA524173 PHW524171:PHW524173 PRS524171:PRS524173 QBO524171:QBO524173 QLK524171:QLK524173 QVG524171:QVG524173 RFC524171:RFC524173 ROY524171:ROY524173 RYU524171:RYU524173 SIQ524171:SIQ524173 SSM524171:SSM524173 TCI524171:TCI524173 TME524171:TME524173 TWA524171:TWA524173 UFW524171:UFW524173 UPS524171:UPS524173 UZO524171:UZO524173 VJK524171:VJK524173 VTG524171:VTG524173 WDC524171:WDC524173 WMY524171:WMY524173 WWU524171:WWU524173 AY589707:AY589709 KI589707:KI589709 UE589707:UE589709 AEA589707:AEA589709 ANW589707:ANW589709 AXS589707:AXS589709 BHO589707:BHO589709 BRK589707:BRK589709 CBG589707:CBG589709 CLC589707:CLC589709 CUY589707:CUY589709 DEU589707:DEU589709 DOQ589707:DOQ589709 DYM589707:DYM589709 EII589707:EII589709 ESE589707:ESE589709 FCA589707:FCA589709 FLW589707:FLW589709 FVS589707:FVS589709 GFO589707:GFO589709 GPK589707:GPK589709 GZG589707:GZG589709 HJC589707:HJC589709 HSY589707:HSY589709 ICU589707:ICU589709 IMQ589707:IMQ589709 IWM589707:IWM589709 JGI589707:JGI589709 JQE589707:JQE589709 KAA589707:KAA589709 KJW589707:KJW589709 KTS589707:KTS589709 LDO589707:LDO589709 LNK589707:LNK589709 LXG589707:LXG589709 MHC589707:MHC589709 MQY589707:MQY589709 NAU589707:NAU589709 NKQ589707:NKQ589709 NUM589707:NUM589709 OEI589707:OEI589709 OOE589707:OOE589709 OYA589707:OYA589709 PHW589707:PHW589709 PRS589707:PRS589709 QBO589707:QBO589709 QLK589707:QLK589709 QVG589707:QVG589709 RFC589707:RFC589709 ROY589707:ROY589709 RYU589707:RYU589709 SIQ589707:SIQ589709 SSM589707:SSM589709 TCI589707:TCI589709 TME589707:TME589709 TWA589707:TWA589709 UFW589707:UFW589709 UPS589707:UPS589709 UZO589707:UZO589709 VJK589707:VJK589709 VTG589707:VTG589709 WDC589707:WDC589709 WMY589707:WMY589709 WWU589707:WWU589709 AY655243:AY655245 KI655243:KI655245 UE655243:UE655245 AEA655243:AEA655245 ANW655243:ANW655245 AXS655243:AXS655245 BHO655243:BHO655245 BRK655243:BRK655245 CBG655243:CBG655245 CLC655243:CLC655245 CUY655243:CUY655245 DEU655243:DEU655245 DOQ655243:DOQ655245 DYM655243:DYM655245 EII655243:EII655245 ESE655243:ESE655245 FCA655243:FCA655245 FLW655243:FLW655245 FVS655243:FVS655245 GFO655243:GFO655245 GPK655243:GPK655245 GZG655243:GZG655245 HJC655243:HJC655245 HSY655243:HSY655245 ICU655243:ICU655245 IMQ655243:IMQ655245 IWM655243:IWM655245 JGI655243:JGI655245 JQE655243:JQE655245 KAA655243:KAA655245 KJW655243:KJW655245 KTS655243:KTS655245 LDO655243:LDO655245 LNK655243:LNK655245 LXG655243:LXG655245 MHC655243:MHC655245 MQY655243:MQY655245 NAU655243:NAU655245 NKQ655243:NKQ655245 NUM655243:NUM655245 OEI655243:OEI655245 OOE655243:OOE655245 OYA655243:OYA655245 PHW655243:PHW655245 PRS655243:PRS655245 QBO655243:QBO655245 QLK655243:QLK655245 QVG655243:QVG655245 RFC655243:RFC655245 ROY655243:ROY655245 RYU655243:RYU655245 SIQ655243:SIQ655245 SSM655243:SSM655245 TCI655243:TCI655245 TME655243:TME655245 TWA655243:TWA655245 UFW655243:UFW655245 UPS655243:UPS655245 UZO655243:UZO655245 VJK655243:VJK655245 VTG655243:VTG655245 WDC655243:WDC655245 WMY655243:WMY655245 WWU655243:WWU655245 AY720779:AY720781 KI720779:KI720781 UE720779:UE720781 AEA720779:AEA720781 ANW720779:ANW720781 AXS720779:AXS720781 BHO720779:BHO720781 BRK720779:BRK720781 CBG720779:CBG720781 CLC720779:CLC720781 CUY720779:CUY720781 DEU720779:DEU720781 DOQ720779:DOQ720781 DYM720779:DYM720781 EII720779:EII720781 ESE720779:ESE720781 FCA720779:FCA720781 FLW720779:FLW720781 FVS720779:FVS720781 GFO720779:GFO720781 GPK720779:GPK720781 GZG720779:GZG720781 HJC720779:HJC720781 HSY720779:HSY720781 ICU720779:ICU720781 IMQ720779:IMQ720781 IWM720779:IWM720781 JGI720779:JGI720781 JQE720779:JQE720781 KAA720779:KAA720781 KJW720779:KJW720781 KTS720779:KTS720781 LDO720779:LDO720781 LNK720779:LNK720781 LXG720779:LXG720781 MHC720779:MHC720781 MQY720779:MQY720781 NAU720779:NAU720781 NKQ720779:NKQ720781 NUM720779:NUM720781 OEI720779:OEI720781 OOE720779:OOE720781 OYA720779:OYA720781 PHW720779:PHW720781 PRS720779:PRS720781 QBO720779:QBO720781 QLK720779:QLK720781 QVG720779:QVG720781 RFC720779:RFC720781 ROY720779:ROY720781 RYU720779:RYU720781 SIQ720779:SIQ720781 SSM720779:SSM720781 TCI720779:TCI720781 TME720779:TME720781 TWA720779:TWA720781 UFW720779:UFW720781 UPS720779:UPS720781 UZO720779:UZO720781 VJK720779:VJK720781 VTG720779:VTG720781 WDC720779:WDC720781 WMY720779:WMY720781 WWU720779:WWU720781 AY786315:AY786317 KI786315:KI786317 UE786315:UE786317 AEA786315:AEA786317 ANW786315:ANW786317 AXS786315:AXS786317 BHO786315:BHO786317 BRK786315:BRK786317 CBG786315:CBG786317 CLC786315:CLC786317 CUY786315:CUY786317 DEU786315:DEU786317 DOQ786315:DOQ786317 DYM786315:DYM786317 EII786315:EII786317 ESE786315:ESE786317 FCA786315:FCA786317 FLW786315:FLW786317 FVS786315:FVS786317 GFO786315:GFO786317 GPK786315:GPK786317 GZG786315:GZG786317 HJC786315:HJC786317 HSY786315:HSY786317 ICU786315:ICU786317 IMQ786315:IMQ786317 IWM786315:IWM786317 JGI786315:JGI786317 JQE786315:JQE786317 KAA786315:KAA786317 KJW786315:KJW786317 KTS786315:KTS786317 LDO786315:LDO786317 LNK786315:LNK786317 LXG786315:LXG786317 MHC786315:MHC786317 MQY786315:MQY786317 NAU786315:NAU786317 NKQ786315:NKQ786317 NUM786315:NUM786317 OEI786315:OEI786317 OOE786315:OOE786317 OYA786315:OYA786317 PHW786315:PHW786317 PRS786315:PRS786317 QBO786315:QBO786317 QLK786315:QLK786317 QVG786315:QVG786317 RFC786315:RFC786317 ROY786315:ROY786317 RYU786315:RYU786317 SIQ786315:SIQ786317 SSM786315:SSM786317 TCI786315:TCI786317 TME786315:TME786317 TWA786315:TWA786317 UFW786315:UFW786317 UPS786315:UPS786317 UZO786315:UZO786317 VJK786315:VJK786317 VTG786315:VTG786317 WDC786315:WDC786317 WMY786315:WMY786317 WWU786315:WWU786317 AY851851:AY851853 KI851851:KI851853 UE851851:UE851853 AEA851851:AEA851853 ANW851851:ANW851853 AXS851851:AXS851853 BHO851851:BHO851853 BRK851851:BRK851853 CBG851851:CBG851853 CLC851851:CLC851853 CUY851851:CUY851853 DEU851851:DEU851853 DOQ851851:DOQ851853 DYM851851:DYM851853 EII851851:EII851853 ESE851851:ESE851853 FCA851851:FCA851853 FLW851851:FLW851853 FVS851851:FVS851853 GFO851851:GFO851853 GPK851851:GPK851853 GZG851851:GZG851853 HJC851851:HJC851853 HSY851851:HSY851853 ICU851851:ICU851853 IMQ851851:IMQ851853 IWM851851:IWM851853 JGI851851:JGI851853 JQE851851:JQE851853 KAA851851:KAA851853 KJW851851:KJW851853 KTS851851:KTS851853 LDO851851:LDO851853 LNK851851:LNK851853 LXG851851:LXG851853 MHC851851:MHC851853 MQY851851:MQY851853 NAU851851:NAU851853 NKQ851851:NKQ851853 NUM851851:NUM851853 OEI851851:OEI851853 OOE851851:OOE851853 OYA851851:OYA851853 PHW851851:PHW851853 PRS851851:PRS851853 QBO851851:QBO851853 QLK851851:QLK851853 QVG851851:QVG851853 RFC851851:RFC851853 ROY851851:ROY851853 RYU851851:RYU851853 SIQ851851:SIQ851853 SSM851851:SSM851853 TCI851851:TCI851853 TME851851:TME851853 TWA851851:TWA851853 UFW851851:UFW851853 UPS851851:UPS851853 UZO851851:UZO851853 VJK851851:VJK851853 VTG851851:VTG851853 WDC851851:WDC851853 WMY851851:WMY851853 WWU851851:WWU851853 AY917387:AY917389 KI917387:KI917389 UE917387:UE917389 AEA917387:AEA917389 ANW917387:ANW917389 AXS917387:AXS917389 BHO917387:BHO917389 BRK917387:BRK917389 CBG917387:CBG917389 CLC917387:CLC917389 CUY917387:CUY917389 DEU917387:DEU917389 DOQ917387:DOQ917389 DYM917387:DYM917389 EII917387:EII917389 ESE917387:ESE917389 FCA917387:FCA917389 FLW917387:FLW917389 FVS917387:FVS917389 GFO917387:GFO917389 GPK917387:GPK917389 GZG917387:GZG917389 HJC917387:HJC917389 HSY917387:HSY917389 ICU917387:ICU917389 IMQ917387:IMQ917389 IWM917387:IWM917389 JGI917387:JGI917389 JQE917387:JQE917389 KAA917387:KAA917389 KJW917387:KJW917389 KTS917387:KTS917389 LDO917387:LDO917389 LNK917387:LNK917389 LXG917387:LXG917389 MHC917387:MHC917389 MQY917387:MQY917389 NAU917387:NAU917389 NKQ917387:NKQ917389 NUM917387:NUM917389 OEI917387:OEI917389 OOE917387:OOE917389 OYA917387:OYA917389 PHW917387:PHW917389 PRS917387:PRS917389 QBO917387:QBO917389 QLK917387:QLK917389 QVG917387:QVG917389 RFC917387:RFC917389 ROY917387:ROY917389 RYU917387:RYU917389 SIQ917387:SIQ917389 SSM917387:SSM917389 TCI917387:TCI917389 TME917387:TME917389 TWA917387:TWA917389 UFW917387:UFW917389 UPS917387:UPS917389 UZO917387:UZO917389 VJK917387:VJK917389 VTG917387:VTG917389 WDC917387:WDC917389 WMY917387:WMY917389 WWU917387:WWU917389 AY982923:AY982925 KI982923:KI982925 UE982923:UE982925 AEA982923:AEA982925 ANW982923:ANW982925 AXS982923:AXS982925 BHO982923:BHO982925 BRK982923:BRK982925 CBG982923:CBG982925 CLC982923:CLC982925 CUY982923:CUY982925 DEU982923:DEU982925 DOQ982923:DOQ982925 DYM982923:DYM982925 EII982923:EII982925 ESE982923:ESE982925 FCA982923:FCA982925 FLW982923:FLW982925 FVS982923:FVS982925 GFO982923:GFO982925 GPK982923:GPK982925 GZG982923:GZG982925 HJC982923:HJC982925 HSY982923:HSY982925 ICU982923:ICU982925 IMQ982923:IMQ982925 IWM982923:IWM982925 JGI982923:JGI982925 JQE982923:JQE982925 KAA982923:KAA982925 KJW982923:KJW982925 KTS982923:KTS982925 LDO982923:LDO982925 LNK982923:LNK982925 LXG982923:LXG982925 MHC982923:MHC982925 MQY982923:MQY982925 NAU982923:NAU982925 NKQ982923:NKQ982925 NUM982923:NUM982925 OEI982923:OEI982925 OOE982923:OOE982925 OYA982923:OYA982925 PHW982923:PHW982925 PRS982923:PRS982925 QBO982923:QBO982925 QLK982923:QLK982925 QVG982923:QVG982925 RFC982923:RFC982925 ROY982923:ROY982925 RYU982923:RYU982925 SIQ982923:SIQ982925 SSM982923:SSM982925 TCI982923:TCI982925 TME982923:TME982925 TWA982923:TWA982925 UFW982923:UFW982925 UPS982923:UPS982925 UZO982923:UZO982925 VJK982923:VJK982925 VTG982923:VTG982925 WDC982923:WDC982925 WMY982923:WMY982925 WWU982923:WWU982925 AY10:AY16" xr:uid="{00000000-0002-0000-0100-000006000000}">
      <formula1>Monitoreo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BN118"/>
  <sheetViews>
    <sheetView showGridLines="0" zoomScaleNormal="100" zoomScaleSheetLayoutView="115" workbookViewId="0">
      <pane xSplit="4" ySplit="9" topLeftCell="BE10" activePane="bottomRight" state="frozen"/>
      <selection pane="topRight" activeCell="E1" sqref="E1"/>
      <selection pane="bottomLeft" activeCell="A10" sqref="A10"/>
      <selection pane="bottomRight" activeCell="BK8" sqref="BK8:BK9"/>
    </sheetView>
  </sheetViews>
  <sheetFormatPr baseColWidth="10" defaultRowHeight="15" x14ac:dyDescent="0.25"/>
  <cols>
    <col min="1" max="1" width="1.140625" style="85" customWidth="1"/>
    <col min="2" max="4" width="5.42578125" style="85" customWidth="1"/>
    <col min="5" max="5" width="7.28515625" style="86" customWidth="1"/>
    <col min="6" max="7" width="4.5703125" style="85" customWidth="1"/>
    <col min="8" max="8" width="22.28515625" style="85" customWidth="1"/>
    <col min="9" max="10" width="4.5703125" style="85" customWidth="1"/>
    <col min="11" max="11" width="17.85546875" style="85" customWidth="1"/>
    <col min="12" max="13" width="3.28515625" style="87" bestFit="1" customWidth="1"/>
    <col min="14" max="14" width="0.7109375" style="87" hidden="1" customWidth="1"/>
    <col min="15" max="15" width="3" style="87" hidden="1" customWidth="1"/>
    <col min="16" max="16" width="5.140625" style="87" hidden="1" customWidth="1"/>
    <col min="17" max="17" width="3" style="87" hidden="1" customWidth="1"/>
    <col min="18" max="18" width="4.28515625" style="87" customWidth="1"/>
    <col min="19" max="20" width="7.140625" style="87" customWidth="1"/>
    <col min="21" max="21" width="28.28515625" style="87" customWidth="1"/>
    <col min="22" max="28" width="4.28515625" style="86" customWidth="1"/>
    <col min="29" max="31" width="4.7109375" style="86" customWidth="1"/>
    <col min="32" max="32" width="4.28515625" style="86" hidden="1" customWidth="1"/>
    <col min="33" max="39" width="2.7109375" style="86" hidden="1" customWidth="1"/>
    <col min="40" max="40" width="5.140625" style="86" hidden="1" customWidth="1"/>
    <col min="41" max="41" width="0.5703125" style="86" hidden="1" customWidth="1"/>
    <col min="42" max="42" width="4.7109375" style="86" hidden="1" customWidth="1"/>
    <col min="43" max="43" width="5.140625" style="86" hidden="1" customWidth="1"/>
    <col min="44" max="44" width="4.7109375" style="86" customWidth="1"/>
    <col min="45" max="45" width="5.140625" style="86" hidden="1" customWidth="1"/>
    <col min="46" max="47" width="4.7109375" style="86" customWidth="1"/>
    <col min="48" max="48" width="4.7109375" style="87" customWidth="1"/>
    <col min="49" max="49" width="24.42578125" style="87" customWidth="1"/>
    <col min="50" max="50" width="27.28515625" style="82" customWidth="1"/>
    <col min="51" max="51" width="9.85546875" style="82" customWidth="1"/>
    <col min="52" max="52" width="30.85546875" style="3" customWidth="1"/>
    <col min="53" max="53" width="38.42578125" style="3" customWidth="1"/>
    <col min="54" max="54" width="13" style="3" customWidth="1"/>
    <col min="55" max="55" width="19.5703125" style="3" customWidth="1"/>
    <col min="56" max="56" width="42.7109375" style="3" customWidth="1"/>
    <col min="57" max="57" width="10.5703125" style="3" customWidth="1"/>
    <col min="58" max="58" width="31.5703125" style="3" customWidth="1"/>
    <col min="59" max="59" width="16.140625" style="3" customWidth="1"/>
    <col min="60" max="61" width="9.28515625" style="3" customWidth="1"/>
    <col min="62" max="62" width="11.140625" style="3" customWidth="1"/>
    <col min="63" max="63" width="23.5703125" style="3" customWidth="1"/>
    <col min="64" max="64" width="11.42578125" style="3"/>
    <col min="65" max="16384" width="11.42578125" style="4"/>
  </cols>
  <sheetData>
    <row r="1" spans="1:66" ht="13.5" customHeight="1" thickTop="1" x14ac:dyDescent="0.25">
      <c r="A1" s="283" t="s">
        <v>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5"/>
      <c r="AC1" s="286"/>
      <c r="AD1" s="286"/>
      <c r="AE1" s="286"/>
      <c r="AF1" s="286"/>
      <c r="AG1" s="286"/>
      <c r="AH1" s="286"/>
      <c r="AI1" s="286"/>
      <c r="AJ1" s="286"/>
      <c r="AK1" s="286"/>
      <c r="AL1" s="286"/>
      <c r="AM1" s="286"/>
      <c r="AN1" s="286"/>
      <c r="AO1" s="286"/>
      <c r="AP1" s="286"/>
      <c r="AQ1" s="286"/>
      <c r="AR1" s="286"/>
      <c r="AS1" s="286"/>
      <c r="AT1" s="286"/>
      <c r="AU1" s="287"/>
      <c r="AV1" s="1"/>
      <c r="AW1" s="1"/>
      <c r="AX1" s="1"/>
      <c r="AY1" s="1"/>
      <c r="AZ1" s="2" t="s">
        <v>1</v>
      </c>
      <c r="BA1" s="1"/>
      <c r="BB1" s="292" t="s">
        <v>2</v>
      </c>
      <c r="BC1" s="293"/>
      <c r="BD1" s="293"/>
      <c r="BE1" s="294"/>
      <c r="BF1" s="1"/>
      <c r="BG1" s="1"/>
    </row>
    <row r="2" spans="1:66" ht="15" customHeight="1" x14ac:dyDescent="0.25">
      <c r="A2" s="295" t="str">
        <f>UPPER([9]Control!A2)</f>
        <v>MATRIZ RIESGOS DE CORRUPCIÓN</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7"/>
      <c r="AC2" s="288"/>
      <c r="AD2" s="288"/>
      <c r="AE2" s="288"/>
      <c r="AF2" s="288"/>
      <c r="AG2" s="288"/>
      <c r="AH2" s="288"/>
      <c r="AI2" s="288"/>
      <c r="AJ2" s="288"/>
      <c r="AK2" s="288"/>
      <c r="AL2" s="288"/>
      <c r="AM2" s="288"/>
      <c r="AN2" s="288"/>
      <c r="AO2" s="288"/>
      <c r="AP2" s="288"/>
      <c r="AQ2" s="288"/>
      <c r="AR2" s="288"/>
      <c r="AS2" s="288"/>
      <c r="AT2" s="288"/>
      <c r="AU2" s="289"/>
      <c r="AV2" s="1"/>
      <c r="AW2" s="1"/>
      <c r="AX2" s="1"/>
      <c r="AY2" s="1"/>
      <c r="AZ2" s="5">
        <v>2019</v>
      </c>
      <c r="BA2" s="1"/>
      <c r="BB2" s="275" t="s">
        <v>3</v>
      </c>
      <c r="BC2" s="276"/>
      <c r="BD2" s="298" t="str">
        <f>L6</f>
        <v>GESTIÓN PREDIAL</v>
      </c>
      <c r="BE2" s="299"/>
      <c r="BF2" s="107"/>
      <c r="BG2" s="1"/>
    </row>
    <row r="3" spans="1:66" ht="12.75" customHeight="1" x14ac:dyDescent="0.25">
      <c r="A3" s="300" t="s">
        <v>4</v>
      </c>
      <c r="B3" s="301"/>
      <c r="C3" s="301"/>
      <c r="D3" s="302"/>
      <c r="E3" s="303" t="s">
        <v>5</v>
      </c>
      <c r="F3" s="301"/>
      <c r="G3" s="301"/>
      <c r="H3" s="301"/>
      <c r="I3" s="301"/>
      <c r="J3" s="301"/>
      <c r="K3" s="301"/>
      <c r="L3" s="301"/>
      <c r="M3" s="301"/>
      <c r="N3" s="301"/>
      <c r="O3" s="301"/>
      <c r="P3" s="301"/>
      <c r="Q3" s="301"/>
      <c r="R3" s="301"/>
      <c r="S3" s="301"/>
      <c r="T3" s="301"/>
      <c r="U3" s="302"/>
      <c r="V3" s="303" t="s">
        <v>6</v>
      </c>
      <c r="W3" s="301"/>
      <c r="X3" s="301"/>
      <c r="Y3" s="301"/>
      <c r="Z3" s="301"/>
      <c r="AA3" s="301"/>
      <c r="AB3" s="302"/>
      <c r="AC3" s="288"/>
      <c r="AD3" s="288"/>
      <c r="AE3" s="288"/>
      <c r="AF3" s="288"/>
      <c r="AG3" s="288"/>
      <c r="AH3" s="288"/>
      <c r="AI3" s="288"/>
      <c r="AJ3" s="288"/>
      <c r="AK3" s="288"/>
      <c r="AL3" s="288"/>
      <c r="AM3" s="288"/>
      <c r="AN3" s="288"/>
      <c r="AO3" s="288"/>
      <c r="AP3" s="288"/>
      <c r="AQ3" s="288"/>
      <c r="AR3" s="288"/>
      <c r="AS3" s="288"/>
      <c r="AT3" s="288"/>
      <c r="AU3" s="289"/>
      <c r="AV3" s="1"/>
      <c r="AW3" s="1"/>
      <c r="AX3" s="1"/>
      <c r="AY3" s="1"/>
      <c r="AZ3" s="6" t="s">
        <v>7</v>
      </c>
      <c r="BA3" s="1"/>
      <c r="BB3" s="275" t="s">
        <v>8</v>
      </c>
      <c r="BC3" s="276"/>
      <c r="BD3" s="275" t="s">
        <v>9</v>
      </c>
      <c r="BE3" s="276"/>
      <c r="BF3" s="1"/>
      <c r="BG3" s="1"/>
    </row>
    <row r="4" spans="1:66" ht="15.75" customHeight="1" thickBot="1" x14ac:dyDescent="0.3">
      <c r="A4" s="277" t="str">
        <f>[9]Control!A4</f>
        <v>FO-PE-05</v>
      </c>
      <c r="B4" s="278"/>
      <c r="C4" s="278"/>
      <c r="D4" s="279"/>
      <c r="E4" s="280" t="str">
        <f>[9]Control!C4</f>
        <v>Planeación Estratégica</v>
      </c>
      <c r="F4" s="278"/>
      <c r="G4" s="278"/>
      <c r="H4" s="278"/>
      <c r="I4" s="278"/>
      <c r="J4" s="278"/>
      <c r="K4" s="278"/>
      <c r="L4" s="278"/>
      <c r="M4" s="278"/>
      <c r="N4" s="278"/>
      <c r="O4" s="278"/>
      <c r="P4" s="278"/>
      <c r="Q4" s="278"/>
      <c r="R4" s="278"/>
      <c r="S4" s="278"/>
      <c r="T4" s="278"/>
      <c r="U4" s="279"/>
      <c r="V4" s="280">
        <f>[9]Control!H4</f>
        <v>5</v>
      </c>
      <c r="W4" s="278"/>
      <c r="X4" s="278"/>
      <c r="Y4" s="278"/>
      <c r="Z4" s="278"/>
      <c r="AA4" s="278"/>
      <c r="AB4" s="279"/>
      <c r="AC4" s="290"/>
      <c r="AD4" s="290"/>
      <c r="AE4" s="290"/>
      <c r="AF4" s="290"/>
      <c r="AG4" s="290"/>
      <c r="AH4" s="290"/>
      <c r="AI4" s="290"/>
      <c r="AJ4" s="290"/>
      <c r="AK4" s="290"/>
      <c r="AL4" s="290"/>
      <c r="AM4" s="290"/>
      <c r="AN4" s="290"/>
      <c r="AO4" s="290"/>
      <c r="AP4" s="290"/>
      <c r="AQ4" s="290"/>
      <c r="AR4" s="290"/>
      <c r="AS4" s="290"/>
      <c r="AT4" s="290"/>
      <c r="AU4" s="291"/>
      <c r="AV4" s="1"/>
      <c r="AW4" s="1"/>
      <c r="AX4" s="1"/>
      <c r="AY4" s="1"/>
      <c r="AZ4" s="108">
        <v>43587</v>
      </c>
      <c r="BA4" s="1"/>
      <c r="BB4" s="362" t="s">
        <v>773</v>
      </c>
      <c r="BC4" s="363"/>
      <c r="BD4" s="282" t="s">
        <v>774</v>
      </c>
      <c r="BE4" s="282"/>
      <c r="BF4" s="1"/>
      <c r="BG4" s="1"/>
    </row>
    <row r="5" spans="1:66" s="10" customFormat="1" ht="6" customHeight="1" thickTop="1" x14ac:dyDescent="0.2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BA5" s="11"/>
      <c r="BB5"/>
      <c r="BC5"/>
      <c r="BD5"/>
      <c r="BE5"/>
      <c r="BF5" s="12"/>
      <c r="BG5" s="12"/>
      <c r="BH5" s="11"/>
      <c r="BI5" s="11"/>
      <c r="BJ5" s="11"/>
      <c r="BK5" s="11"/>
      <c r="BL5" s="11"/>
    </row>
    <row r="6" spans="1:66" s="10" customFormat="1" ht="27" customHeight="1" x14ac:dyDescent="0.25">
      <c r="A6" s="8"/>
      <c r="B6" s="268" t="s">
        <v>11</v>
      </c>
      <c r="C6" s="269"/>
      <c r="D6" s="241" t="s">
        <v>12</v>
      </c>
      <c r="E6" s="242"/>
      <c r="F6" s="242"/>
      <c r="G6" s="242"/>
      <c r="H6" s="243"/>
      <c r="I6" s="268" t="s">
        <v>3</v>
      </c>
      <c r="J6" s="270"/>
      <c r="K6" s="269"/>
      <c r="L6" s="231" t="s">
        <v>325</v>
      </c>
      <c r="M6" s="232"/>
      <c r="N6" s="232"/>
      <c r="O6" s="232"/>
      <c r="P6" s="232"/>
      <c r="Q6" s="232"/>
      <c r="R6" s="232"/>
      <c r="S6" s="232"/>
      <c r="T6" s="232"/>
      <c r="U6" s="233"/>
      <c r="V6" s="271" t="s">
        <v>14</v>
      </c>
      <c r="W6" s="271"/>
      <c r="X6" s="271"/>
      <c r="Y6" s="271"/>
      <c r="Z6" s="271"/>
      <c r="AA6" s="272" t="s">
        <v>326</v>
      </c>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4"/>
      <c r="BB6" s="13"/>
      <c r="BC6" s="12"/>
      <c r="BD6" s="13"/>
      <c r="BE6" s="13"/>
      <c r="BF6" s="13"/>
      <c r="BG6" s="13"/>
      <c r="BH6" s="13"/>
      <c r="BI6" s="13"/>
      <c r="BJ6" s="13"/>
      <c r="BK6" s="13"/>
      <c r="BL6" s="13"/>
    </row>
    <row r="7" spans="1:66" s="10" customFormat="1" ht="6" customHeight="1" thickBot="1" x14ac:dyDescent="0.25">
      <c r="A7" s="8"/>
      <c r="B7" s="16"/>
      <c r="C7" s="16"/>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8"/>
      <c r="AZ7" s="19"/>
      <c r="BA7" s="20"/>
      <c r="BB7" s="21"/>
      <c r="BC7" s="22"/>
      <c r="BD7" s="22"/>
      <c r="BE7" s="23"/>
      <c r="BF7" s="256"/>
      <c r="BG7" s="256"/>
      <c r="BH7" s="256"/>
      <c r="BI7" s="256"/>
      <c r="BJ7" s="256"/>
      <c r="BK7" s="24"/>
      <c r="BL7" s="24"/>
    </row>
    <row r="8" spans="1:66" s="10" customFormat="1" ht="11.25" customHeight="1" x14ac:dyDescent="0.2">
      <c r="A8" s="25"/>
      <c r="B8" s="257" t="s">
        <v>16</v>
      </c>
      <c r="C8" s="258"/>
      <c r="D8" s="258"/>
      <c r="E8" s="258"/>
      <c r="F8" s="258"/>
      <c r="G8" s="258"/>
      <c r="H8" s="258"/>
      <c r="I8" s="258"/>
      <c r="J8" s="258"/>
      <c r="K8" s="259"/>
      <c r="L8" s="260" t="s">
        <v>17</v>
      </c>
      <c r="M8" s="261"/>
      <c r="N8" s="261"/>
      <c r="O8" s="261"/>
      <c r="P8" s="261"/>
      <c r="Q8" s="261"/>
      <c r="R8" s="262"/>
      <c r="S8" s="263" t="s">
        <v>18</v>
      </c>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5" t="s">
        <v>19</v>
      </c>
      <c r="AX8" s="266"/>
      <c r="AY8" s="266"/>
      <c r="AZ8" s="266"/>
      <c r="BA8" s="26"/>
      <c r="BB8" s="27" t="s">
        <v>20</v>
      </c>
      <c r="BC8" s="28"/>
      <c r="BD8" s="28"/>
      <c r="BE8" s="29"/>
      <c r="BF8" s="267" t="s">
        <v>21</v>
      </c>
      <c r="BG8" s="267"/>
      <c r="BH8" s="267"/>
      <c r="BI8" s="267"/>
      <c r="BJ8" s="267"/>
      <c r="BK8" s="356" t="s">
        <v>327</v>
      </c>
      <c r="BL8" s="358" t="s">
        <v>23</v>
      </c>
      <c r="BM8" s="356" t="s">
        <v>777</v>
      </c>
      <c r="BN8" s="358" t="s">
        <v>23</v>
      </c>
    </row>
    <row r="9" spans="1:66" s="42" customFormat="1" ht="86.25" customHeight="1" thickBot="1" x14ac:dyDescent="0.25">
      <c r="A9" s="25"/>
      <c r="B9" s="253" t="s">
        <v>24</v>
      </c>
      <c r="C9" s="254"/>
      <c r="D9" s="255"/>
      <c r="E9" s="30" t="s">
        <v>4</v>
      </c>
      <c r="F9" s="253" t="s">
        <v>25</v>
      </c>
      <c r="G9" s="254"/>
      <c r="H9" s="255"/>
      <c r="I9" s="253" t="s">
        <v>26</v>
      </c>
      <c r="J9" s="254"/>
      <c r="K9" s="255"/>
      <c r="L9" s="31" t="s">
        <v>27</v>
      </c>
      <c r="M9" s="31" t="s">
        <v>28</v>
      </c>
      <c r="N9" s="32"/>
      <c r="O9" s="33" t="s">
        <v>29</v>
      </c>
      <c r="P9" s="33" t="s">
        <v>30</v>
      </c>
      <c r="Q9" s="33" t="s">
        <v>31</v>
      </c>
      <c r="R9" s="31" t="s">
        <v>32</v>
      </c>
      <c r="S9" s="253" t="s">
        <v>33</v>
      </c>
      <c r="T9" s="254"/>
      <c r="U9" s="255"/>
      <c r="V9" s="31" t="s">
        <v>34</v>
      </c>
      <c r="W9" s="31" t="s">
        <v>35</v>
      </c>
      <c r="X9" s="31" t="s">
        <v>36</v>
      </c>
      <c r="Y9" s="34" t="s">
        <v>37</v>
      </c>
      <c r="Z9" s="34" t="s">
        <v>38</v>
      </c>
      <c r="AA9" s="34" t="s">
        <v>39</v>
      </c>
      <c r="AB9" s="34" t="s">
        <v>40</v>
      </c>
      <c r="AC9" s="34" t="s">
        <v>41</v>
      </c>
      <c r="AD9" s="34" t="s">
        <v>42</v>
      </c>
      <c r="AE9" s="34" t="s">
        <v>43</v>
      </c>
      <c r="AF9" s="35"/>
      <c r="AG9" s="36" t="s">
        <v>44</v>
      </c>
      <c r="AH9" s="36" t="s">
        <v>45</v>
      </c>
      <c r="AI9" s="36" t="s">
        <v>46</v>
      </c>
      <c r="AJ9" s="36" t="s">
        <v>47</v>
      </c>
      <c r="AK9" s="36" t="s">
        <v>48</v>
      </c>
      <c r="AL9" s="36" t="s">
        <v>49</v>
      </c>
      <c r="AM9" s="36" t="s">
        <v>50</v>
      </c>
      <c r="AN9" s="36" t="s">
        <v>51</v>
      </c>
      <c r="AO9" s="36" t="s">
        <v>52</v>
      </c>
      <c r="AP9" s="31" t="s">
        <v>53</v>
      </c>
      <c r="AQ9" s="33" t="s">
        <v>54</v>
      </c>
      <c r="AR9" s="31" t="s">
        <v>27</v>
      </c>
      <c r="AS9" s="33" t="s">
        <v>55</v>
      </c>
      <c r="AT9" s="31" t="s">
        <v>28</v>
      </c>
      <c r="AU9" s="31" t="s">
        <v>56</v>
      </c>
      <c r="AV9" s="31" t="s">
        <v>57</v>
      </c>
      <c r="AW9" s="37" t="s">
        <v>19</v>
      </c>
      <c r="AX9" s="30" t="s">
        <v>58</v>
      </c>
      <c r="AY9" s="38" t="s">
        <v>59</v>
      </c>
      <c r="AZ9" s="39" t="s">
        <v>60</v>
      </c>
      <c r="BA9" s="40" t="s">
        <v>61</v>
      </c>
      <c r="BB9" s="41" t="s">
        <v>62</v>
      </c>
      <c r="BC9" s="40" t="s">
        <v>63</v>
      </c>
      <c r="BD9" s="41" t="s">
        <v>64</v>
      </c>
      <c r="BE9" s="41" t="s">
        <v>65</v>
      </c>
      <c r="BF9" s="41" t="s">
        <v>66</v>
      </c>
      <c r="BG9" s="41" t="s">
        <v>67</v>
      </c>
      <c r="BH9" s="41" t="s">
        <v>68</v>
      </c>
      <c r="BI9" s="41" t="s">
        <v>69</v>
      </c>
      <c r="BJ9" s="41" t="s">
        <v>70</v>
      </c>
      <c r="BK9" s="357"/>
      <c r="BL9" s="359"/>
      <c r="BM9" s="360"/>
      <c r="BN9" s="361"/>
    </row>
    <row r="10" spans="1:66" s="10" customFormat="1" ht="216.75" customHeight="1" thickBot="1" x14ac:dyDescent="0.25">
      <c r="A10" s="43"/>
      <c r="B10" s="344" t="s">
        <v>328</v>
      </c>
      <c r="C10" s="345"/>
      <c r="D10" s="346"/>
      <c r="E10" s="52" t="s">
        <v>329</v>
      </c>
      <c r="F10" s="350" t="s">
        <v>330</v>
      </c>
      <c r="G10" s="351"/>
      <c r="H10" s="352"/>
      <c r="I10" s="353" t="s">
        <v>331</v>
      </c>
      <c r="J10" s="354"/>
      <c r="K10" s="355"/>
      <c r="L10" s="45" t="s">
        <v>75</v>
      </c>
      <c r="M10" s="46" t="s">
        <v>76</v>
      </c>
      <c r="N10" s="47"/>
      <c r="O10" s="48">
        <f>VLOOKUP(L10,[9]Listas!$M$69:$N$73,2,0)</f>
        <v>1</v>
      </c>
      <c r="P10" s="48"/>
      <c r="Q10" s="48">
        <f>HLOOKUP(M10,[9]Listas!$O$67:$Q$68,2,0)</f>
        <v>20</v>
      </c>
      <c r="R10" s="36" t="str">
        <f>INDEX([9]Listas!$O$69:$Q$73,MATCH(L10,[9]Listas!$M$69:$M$73,0),MATCH(M10,[9]Listas!$O$67:$Q$67,0))</f>
        <v>20
MODERADA</v>
      </c>
      <c r="S10" s="353" t="s">
        <v>332</v>
      </c>
      <c r="T10" s="354"/>
      <c r="U10" s="355"/>
      <c r="V10" s="49" t="s">
        <v>78</v>
      </c>
      <c r="W10" s="49" t="s">
        <v>79</v>
      </c>
      <c r="X10" s="49" t="s">
        <v>79</v>
      </c>
      <c r="Y10" s="49" t="s">
        <v>78</v>
      </c>
      <c r="Z10" s="49" t="s">
        <v>78</v>
      </c>
      <c r="AA10" s="49" t="s">
        <v>79</v>
      </c>
      <c r="AB10" s="49" t="s">
        <v>78</v>
      </c>
      <c r="AC10" s="49" t="s">
        <v>78</v>
      </c>
      <c r="AD10" s="49" t="s">
        <v>78</v>
      </c>
      <c r="AE10" s="49" t="s">
        <v>78</v>
      </c>
      <c r="AF10" s="50"/>
      <c r="AG10" s="48">
        <f t="shared" ref="AG10:AG21" si="0">IF(Y10="SI",15,0)</f>
        <v>15</v>
      </c>
      <c r="AH10" s="48">
        <f t="shared" ref="AH10:AH21" si="1">IF(Z10="SI",5,0)</f>
        <v>5</v>
      </c>
      <c r="AI10" s="48">
        <f t="shared" ref="AI10:AI21" si="2">IF(AA10="SI",15,0)</f>
        <v>0</v>
      </c>
      <c r="AJ10" s="48">
        <f t="shared" ref="AJ10:AJ21" si="3">IF(AB10="SI",10,0)</f>
        <v>10</v>
      </c>
      <c r="AK10" s="48">
        <f t="shared" ref="AK10:AK21" si="4">IF(AC10="SI",15,0)</f>
        <v>15</v>
      </c>
      <c r="AL10" s="48">
        <f t="shared" ref="AL10:AL21" si="5">IF(AD10="SI",10,0)</f>
        <v>10</v>
      </c>
      <c r="AM10" s="48">
        <f t="shared" ref="AM10:AM21" si="6">IF(AE10="SI",30,0)</f>
        <v>30</v>
      </c>
      <c r="AN10" s="48">
        <f t="shared" ref="AN10:AN21" si="7">SUM(AG10+AH10+AI10+AJ10+AK10+AL10+AM10)</f>
        <v>85</v>
      </c>
      <c r="AO10" s="48">
        <f t="shared" ref="AO10:AO21" si="8">IF(AN10&lt;=50,0,IF(AN10&gt;=76,2,1))</f>
        <v>2</v>
      </c>
      <c r="AP10" s="36" t="str">
        <f t="shared" ref="AP10:AP21" si="9">CONCATENATE(AN10,"- disminuye ",AO10)</f>
        <v>85- disminuye 2</v>
      </c>
      <c r="AQ10" s="48">
        <f t="shared" ref="AQ10:AQ21" si="10">IF(V10="SI",O10-AO10,O10)</f>
        <v>-1</v>
      </c>
      <c r="AR10" s="36" t="str">
        <f>IF(AQ10&lt;=1,"Rara vez",VLOOKUP(AQ10,[9]Listas!$L$69:$M$73,2,0))</f>
        <v>Rara vez</v>
      </c>
      <c r="AS10" s="48">
        <f t="shared" ref="AS10:AS21" si="11">IF(W10="SI",Q10-AO10,Q10)</f>
        <v>20</v>
      </c>
      <c r="AT10" s="36" t="str">
        <f t="shared" ref="AT10:AT21" si="12">IF(AS10&lt;=9,"Moderado",IF(AS10=20,"Catastrófico",IF(AS10=18,"Moderado","Mayor")))</f>
        <v>Catastrófico</v>
      </c>
      <c r="AU10" s="36" t="str">
        <f>INDEX([9]Listas!$O$69:$Q$73,MATCH(AR10,[9]Listas!$M$69:$M$73,0),MATCH(AT10,[9]Listas!$O$67:$Q$67,0))</f>
        <v>20
MODERADA</v>
      </c>
      <c r="AV10" s="45" t="s">
        <v>80</v>
      </c>
      <c r="AW10" s="109" t="s">
        <v>333</v>
      </c>
      <c r="AX10" s="110" t="s">
        <v>334</v>
      </c>
      <c r="AY10" s="46" t="s">
        <v>335</v>
      </c>
      <c r="AZ10" s="111" t="s">
        <v>336</v>
      </c>
      <c r="BA10" s="57" t="s">
        <v>337</v>
      </c>
      <c r="BB10" s="56">
        <v>0</v>
      </c>
      <c r="BC10" s="54" t="s">
        <v>338</v>
      </c>
      <c r="BD10" s="54" t="s">
        <v>339</v>
      </c>
      <c r="BE10" s="57" t="s">
        <v>79</v>
      </c>
      <c r="BF10" s="57" t="s">
        <v>340</v>
      </c>
      <c r="BG10" s="57" t="s">
        <v>340</v>
      </c>
      <c r="BH10" s="57" t="s">
        <v>340</v>
      </c>
      <c r="BI10" s="57" t="s">
        <v>340</v>
      </c>
      <c r="BJ10" s="57" t="s">
        <v>340</v>
      </c>
      <c r="BK10" s="112" t="s">
        <v>341</v>
      </c>
      <c r="BL10" s="113" t="s">
        <v>89</v>
      </c>
      <c r="BM10" s="114" t="s">
        <v>342</v>
      </c>
      <c r="BN10" s="114" t="str">
        <f>+BL10</f>
        <v>No se evidenció materialización del riesgo</v>
      </c>
    </row>
    <row r="11" spans="1:66" s="10" customFormat="1" ht="245.25" customHeight="1" thickBot="1" x14ac:dyDescent="0.3">
      <c r="A11" s="43">
        <v>0</v>
      </c>
      <c r="B11" s="344" t="s">
        <v>343</v>
      </c>
      <c r="C11" s="345"/>
      <c r="D11" s="346"/>
      <c r="E11" s="49" t="s">
        <v>344</v>
      </c>
      <c r="F11" s="347" t="s">
        <v>345</v>
      </c>
      <c r="G11" s="348"/>
      <c r="H11" s="349"/>
      <c r="I11" s="344" t="s">
        <v>346</v>
      </c>
      <c r="J11" s="345"/>
      <c r="K11" s="346"/>
      <c r="L11" s="53" t="s">
        <v>75</v>
      </c>
      <c r="M11" s="62" t="s">
        <v>76</v>
      </c>
      <c r="N11" s="115"/>
      <c r="O11" s="116">
        <f>VLOOKUP(L11,[9]Listas!$M$69:$N$73,2,0)</f>
        <v>1</v>
      </c>
      <c r="P11" s="116"/>
      <c r="Q11" s="116">
        <f>HLOOKUP(M11,[9]Listas!$O$67:$Q$68,2,0)</f>
        <v>20</v>
      </c>
      <c r="R11" s="117" t="str">
        <f>INDEX([9]Listas!$O$69:$Q$73,MATCH(L11,[9]Listas!$M$69:$M$73,0),MATCH(M11,[9]Listas!$O$67:$Q$67,0))</f>
        <v>20
MODERADA</v>
      </c>
      <c r="S11" s="344" t="s">
        <v>347</v>
      </c>
      <c r="T11" s="345"/>
      <c r="U11" s="346"/>
      <c r="V11" s="49" t="s">
        <v>78</v>
      </c>
      <c r="W11" s="49" t="s">
        <v>79</v>
      </c>
      <c r="X11" s="49" t="s">
        <v>79</v>
      </c>
      <c r="Y11" s="49" t="s">
        <v>78</v>
      </c>
      <c r="Z11" s="49" t="s">
        <v>78</v>
      </c>
      <c r="AA11" s="49" t="s">
        <v>79</v>
      </c>
      <c r="AB11" s="49" t="s">
        <v>78</v>
      </c>
      <c r="AC11" s="49" t="s">
        <v>78</v>
      </c>
      <c r="AD11" s="49" t="s">
        <v>78</v>
      </c>
      <c r="AE11" s="49" t="s">
        <v>78</v>
      </c>
      <c r="AF11" s="50"/>
      <c r="AG11" s="48">
        <f t="shared" si="0"/>
        <v>15</v>
      </c>
      <c r="AH11" s="48">
        <f t="shared" si="1"/>
        <v>5</v>
      </c>
      <c r="AI11" s="48">
        <f t="shared" si="2"/>
        <v>0</v>
      </c>
      <c r="AJ11" s="48">
        <f t="shared" si="3"/>
        <v>10</v>
      </c>
      <c r="AK11" s="48">
        <f t="shared" si="4"/>
        <v>15</v>
      </c>
      <c r="AL11" s="48">
        <f t="shared" si="5"/>
        <v>10</v>
      </c>
      <c r="AM11" s="48">
        <f t="shared" si="6"/>
        <v>30</v>
      </c>
      <c r="AN11" s="48">
        <f t="shared" si="7"/>
        <v>85</v>
      </c>
      <c r="AO11" s="48">
        <f t="shared" si="8"/>
        <v>2</v>
      </c>
      <c r="AP11" s="36" t="str">
        <f t="shared" si="9"/>
        <v>85- disminuye 2</v>
      </c>
      <c r="AQ11" s="48">
        <f t="shared" si="10"/>
        <v>-1</v>
      </c>
      <c r="AR11" s="36" t="str">
        <f>IF(AQ11&lt;=1,"Rara vez",VLOOKUP(AQ11,[9]Listas!$L$69:$M$73,2,0))</f>
        <v>Rara vez</v>
      </c>
      <c r="AS11" s="48">
        <f t="shared" si="11"/>
        <v>20</v>
      </c>
      <c r="AT11" s="36" t="str">
        <f t="shared" si="12"/>
        <v>Catastrófico</v>
      </c>
      <c r="AU11" s="36" t="str">
        <f>INDEX([9]Listas!$O$69:$Q$73,MATCH(AR11,[9]Listas!$M$69:$M$73,0),MATCH(AT11,[9]Listas!$O$67:$Q$67,0))</f>
        <v>20
MODERADA</v>
      </c>
      <c r="AV11" s="45" t="s">
        <v>80</v>
      </c>
      <c r="AW11" s="118" t="s">
        <v>348</v>
      </c>
      <c r="AX11" s="51" t="s">
        <v>349</v>
      </c>
      <c r="AY11" s="46" t="s">
        <v>350</v>
      </c>
      <c r="AZ11" s="111" t="s">
        <v>351</v>
      </c>
      <c r="BA11" s="57" t="s">
        <v>352</v>
      </c>
      <c r="BB11" s="56">
        <v>0</v>
      </c>
      <c r="BC11" s="54" t="s">
        <v>353</v>
      </c>
      <c r="BD11" s="54" t="s">
        <v>339</v>
      </c>
      <c r="BE11" s="57" t="s">
        <v>79</v>
      </c>
      <c r="BF11" s="57" t="s">
        <v>340</v>
      </c>
      <c r="BG11" s="57" t="s">
        <v>340</v>
      </c>
      <c r="BH11" s="57" t="s">
        <v>340</v>
      </c>
      <c r="BI11" s="57" t="s">
        <v>340</v>
      </c>
      <c r="BJ11" s="57" t="s">
        <v>340</v>
      </c>
      <c r="BK11" s="119" t="s">
        <v>354</v>
      </c>
      <c r="BL11" s="113" t="s">
        <v>89</v>
      </c>
      <c r="BM11" s="114" t="s">
        <v>342</v>
      </c>
      <c r="BN11" s="114" t="str">
        <f t="shared" ref="BN11:BN12" si="13">+BL11</f>
        <v>No se evidenció materialización del riesgo</v>
      </c>
    </row>
    <row r="12" spans="1:66" s="10" customFormat="1" ht="237" customHeight="1" x14ac:dyDescent="0.2">
      <c r="A12" s="43"/>
      <c r="B12" s="344" t="s">
        <v>355</v>
      </c>
      <c r="C12" s="345"/>
      <c r="D12" s="346"/>
      <c r="E12" s="49" t="s">
        <v>356</v>
      </c>
      <c r="F12" s="347" t="s">
        <v>357</v>
      </c>
      <c r="G12" s="348"/>
      <c r="H12" s="349"/>
      <c r="I12" s="344" t="s">
        <v>358</v>
      </c>
      <c r="J12" s="345"/>
      <c r="K12" s="346"/>
      <c r="L12" s="53" t="s">
        <v>75</v>
      </c>
      <c r="M12" s="62" t="s">
        <v>76</v>
      </c>
      <c r="N12" s="115"/>
      <c r="O12" s="116">
        <f>VLOOKUP(L12,[9]Listas!$M$69:$N$73,2,0)</f>
        <v>1</v>
      </c>
      <c r="P12" s="116"/>
      <c r="Q12" s="116">
        <f>HLOOKUP(M12,[9]Listas!$O$67:$Q$68,2,0)</f>
        <v>20</v>
      </c>
      <c r="R12" s="117" t="str">
        <f>INDEX([9]Listas!$O$69:$Q$73,MATCH(L12,[9]Listas!$M$69:$M$73,0),MATCH(M12,[9]Listas!$O$67:$Q$67,0))</f>
        <v>20
MODERADA</v>
      </c>
      <c r="S12" s="344" t="s">
        <v>359</v>
      </c>
      <c r="T12" s="345"/>
      <c r="U12" s="346"/>
      <c r="V12" s="49" t="s">
        <v>78</v>
      </c>
      <c r="W12" s="49" t="s">
        <v>79</v>
      </c>
      <c r="X12" s="49" t="s">
        <v>79</v>
      </c>
      <c r="Y12" s="49" t="s">
        <v>78</v>
      </c>
      <c r="Z12" s="49" t="s">
        <v>78</v>
      </c>
      <c r="AA12" s="49" t="s">
        <v>79</v>
      </c>
      <c r="AB12" s="49" t="s">
        <v>78</v>
      </c>
      <c r="AC12" s="49" t="s">
        <v>78</v>
      </c>
      <c r="AD12" s="49" t="s">
        <v>78</v>
      </c>
      <c r="AE12" s="49" t="s">
        <v>78</v>
      </c>
      <c r="AF12" s="50"/>
      <c r="AG12" s="48">
        <f>IF(Y12="SI",15,0)</f>
        <v>15</v>
      </c>
      <c r="AH12" s="48">
        <f>IF(Z12="SI",5,0)</f>
        <v>5</v>
      </c>
      <c r="AI12" s="48">
        <f>IF(AA12="SI",15,0)</f>
        <v>0</v>
      </c>
      <c r="AJ12" s="48">
        <f>IF(AB12="SI",10,0)</f>
        <v>10</v>
      </c>
      <c r="AK12" s="48">
        <f>IF(AC12="SI",15,0)</f>
        <v>15</v>
      </c>
      <c r="AL12" s="48">
        <f>IF(AD12="SI",10,0)</f>
        <v>10</v>
      </c>
      <c r="AM12" s="48">
        <f>IF(AE12="SI",30,0)</f>
        <v>30</v>
      </c>
      <c r="AN12" s="48">
        <f>SUM(AG12+AH12+AI12+AJ12+AK12+AL12+AM12)</f>
        <v>85</v>
      </c>
      <c r="AO12" s="48">
        <f>IF(AN12&lt;=50,0,IF(AN12&gt;=76,2,1))</f>
        <v>2</v>
      </c>
      <c r="AP12" s="36" t="str">
        <f>CONCATENATE(AN12,"- disminuye ",AO12)</f>
        <v>85- disminuye 2</v>
      </c>
      <c r="AQ12" s="48">
        <f>IF(V12="SI",O12-AO12,O12)</f>
        <v>-1</v>
      </c>
      <c r="AR12" s="36" t="str">
        <f>IF(AQ12&lt;=1,"Rara vez",VLOOKUP(AQ12,[9]Listas!$L$69:$M$73,2,0))</f>
        <v>Rara vez</v>
      </c>
      <c r="AS12" s="48">
        <f>IF(W12="SI",Q12-AO12,Q12)</f>
        <v>20</v>
      </c>
      <c r="AT12" s="36" t="str">
        <f>IF(AS12&lt;=9,"Moderado",IF(AS12=20,"Catastrófico",IF(AS12=18,"Moderado","Mayor")))</f>
        <v>Catastrófico</v>
      </c>
      <c r="AU12" s="36" t="str">
        <f>INDEX([9]Listas!$O$69:$Q$73,MATCH(AR12,[9]Listas!$M$69:$M$73,0),MATCH(AT12,[9]Listas!$O$67:$Q$67,0))</f>
        <v>20
MODERADA</v>
      </c>
      <c r="AV12" s="45" t="s">
        <v>80</v>
      </c>
      <c r="AW12" s="118" t="s">
        <v>360</v>
      </c>
      <c r="AX12" s="51" t="s">
        <v>349</v>
      </c>
      <c r="AY12" s="62" t="s">
        <v>361</v>
      </c>
      <c r="AZ12" s="111" t="s">
        <v>351</v>
      </c>
      <c r="BA12" s="57" t="s">
        <v>362</v>
      </c>
      <c r="BB12" s="56">
        <v>0</v>
      </c>
      <c r="BC12" s="54" t="s">
        <v>353</v>
      </c>
      <c r="BD12" s="54" t="s">
        <v>339</v>
      </c>
      <c r="BE12" s="57" t="s">
        <v>79</v>
      </c>
      <c r="BF12" s="57" t="s">
        <v>340</v>
      </c>
      <c r="BG12" s="57" t="s">
        <v>340</v>
      </c>
      <c r="BH12" s="57" t="s">
        <v>340</v>
      </c>
      <c r="BI12" s="57" t="s">
        <v>340</v>
      </c>
      <c r="BJ12" s="57" t="s">
        <v>340</v>
      </c>
      <c r="BK12" s="120" t="s">
        <v>363</v>
      </c>
      <c r="BL12" s="113" t="s">
        <v>89</v>
      </c>
      <c r="BM12" s="114" t="s">
        <v>342</v>
      </c>
      <c r="BN12" s="114" t="str">
        <f t="shared" si="13"/>
        <v>No se evidenció materialización del riesgo</v>
      </c>
    </row>
    <row r="13" spans="1:66" s="10" customFormat="1" ht="108" hidden="1" customHeight="1" x14ac:dyDescent="0.2">
      <c r="A13" s="43"/>
      <c r="B13" s="241"/>
      <c r="C13" s="242"/>
      <c r="D13" s="243"/>
      <c r="E13" s="52"/>
      <c r="F13" s="341"/>
      <c r="G13" s="342"/>
      <c r="H13" s="343"/>
      <c r="I13" s="241"/>
      <c r="J13" s="242"/>
      <c r="K13" s="243"/>
      <c r="L13" s="45"/>
      <c r="M13" s="46"/>
      <c r="N13" s="47"/>
      <c r="O13" s="48" t="e">
        <f>VLOOKUP(L13,[9]Listas!$M$69:$N$73,2,0)</f>
        <v>#N/A</v>
      </c>
      <c r="P13" s="48"/>
      <c r="Q13" s="48" t="e">
        <f>HLOOKUP(M13,[9]Listas!$O$67:$Q$68,2,0)</f>
        <v>#N/A</v>
      </c>
      <c r="R13" s="36" t="e">
        <f>INDEX([9]Listas!$O$69:$Q$73,MATCH(L13,[9]Listas!$M$69:$M$73,0),MATCH(M13,[9]Listas!$O$67:$Q$67,0))</f>
        <v>#N/A</v>
      </c>
      <c r="S13" s="241"/>
      <c r="T13" s="242"/>
      <c r="U13" s="243"/>
      <c r="V13" s="49"/>
      <c r="W13" s="49"/>
      <c r="X13" s="49"/>
      <c r="Y13" s="49"/>
      <c r="Z13" s="49"/>
      <c r="AA13" s="49"/>
      <c r="AB13" s="49"/>
      <c r="AC13" s="49"/>
      <c r="AD13" s="49"/>
      <c r="AE13" s="49"/>
      <c r="AF13" s="50"/>
      <c r="AG13" s="48">
        <f>IF(Y13="SI",15,0)</f>
        <v>0</v>
      </c>
      <c r="AH13" s="48">
        <f>IF(Z13="SI",5,0)</f>
        <v>0</v>
      </c>
      <c r="AI13" s="48">
        <f>IF(AA13="SI",15,0)</f>
        <v>0</v>
      </c>
      <c r="AJ13" s="48">
        <f>IF(AB13="SI",10,0)</f>
        <v>0</v>
      </c>
      <c r="AK13" s="48">
        <f>IF(AC13="SI",15,0)</f>
        <v>0</v>
      </c>
      <c r="AL13" s="48">
        <f>IF(AD13="SI",10,0)</f>
        <v>0</v>
      </c>
      <c r="AM13" s="48">
        <f>IF(AE13="SI",30,0)</f>
        <v>0</v>
      </c>
      <c r="AN13" s="48">
        <f>SUM(AG13+AH13+AI13+AJ13+AK13+AL13+AM13)</f>
        <v>0</v>
      </c>
      <c r="AO13" s="48">
        <f>IF(AN13&lt;=50,0,IF(AN13&gt;=76,2,1))</f>
        <v>0</v>
      </c>
      <c r="AP13" s="36" t="str">
        <f>CONCATENATE(AN13,"- disminuye ",AO13)</f>
        <v>0- disminuye 0</v>
      </c>
      <c r="AQ13" s="48" t="e">
        <f>IF(V13="SI",O13-AO13,O13)</f>
        <v>#N/A</v>
      </c>
      <c r="AR13" s="36" t="e">
        <f>IF(AQ13&lt;=1,"Rara vez",VLOOKUP(AQ13,[9]Listas!$L$69:$M$73,2,0))</f>
        <v>#N/A</v>
      </c>
      <c r="AS13" s="48" t="e">
        <f>IF(W13="SI",Q13-AO13,Q13)</f>
        <v>#N/A</v>
      </c>
      <c r="AT13" s="36" t="e">
        <f>IF(AS13&lt;=9,"Moderado",IF(AS13=20,"Catastrófico",IF(AS13=18,"Moderado","Mayor")))</f>
        <v>#N/A</v>
      </c>
      <c r="AU13" s="36" t="e">
        <f>INDEX([9]Listas!$O$69:$Q$73,MATCH(AR13,[9]Listas!$M$69:$M$73,0),MATCH(AT13,[9]Listas!$O$67:$Q$67,0))</f>
        <v>#N/A</v>
      </c>
      <c r="AV13" s="45"/>
      <c r="AW13" s="121"/>
      <c r="AX13" s="52"/>
      <c r="AY13" s="52"/>
      <c r="AZ13" s="54"/>
      <c r="BA13" s="54"/>
      <c r="BB13" s="57"/>
      <c r="BC13" s="54"/>
      <c r="BD13" s="54" t="s">
        <v>87</v>
      </c>
      <c r="BE13" s="57"/>
      <c r="BF13" s="54"/>
      <c r="BG13" s="54"/>
      <c r="BH13" s="58"/>
      <c r="BI13" s="58"/>
      <c r="BJ13" s="57"/>
      <c r="BM13" s="122" t="s">
        <v>342</v>
      </c>
    </row>
    <row r="14" spans="1:66" s="10" customFormat="1" ht="108" hidden="1" customHeight="1" x14ac:dyDescent="0.25">
      <c r="A14" s="43"/>
      <c r="B14" s="241"/>
      <c r="C14" s="242"/>
      <c r="D14" s="243"/>
      <c r="E14" s="52"/>
      <c r="F14" s="341"/>
      <c r="G14" s="342"/>
      <c r="H14" s="343"/>
      <c r="I14" s="241"/>
      <c r="J14" s="242"/>
      <c r="K14" s="243"/>
      <c r="L14" s="45"/>
      <c r="M14" s="46"/>
      <c r="N14" s="47"/>
      <c r="O14" s="48" t="e">
        <f>VLOOKUP(L14,[9]Listas!$M$69:$N$73,2,0)</f>
        <v>#N/A</v>
      </c>
      <c r="P14" s="48"/>
      <c r="Q14" s="48" t="e">
        <f>HLOOKUP(M14,[9]Listas!$O$67:$Q$68,2,0)</f>
        <v>#N/A</v>
      </c>
      <c r="R14" s="36" t="e">
        <f>INDEX([9]Listas!$O$69:$Q$73,MATCH(L14,[9]Listas!$M$69:$M$73,0),MATCH(M14,[9]Listas!$O$67:$Q$67,0))</f>
        <v>#N/A</v>
      </c>
      <c r="S14" s="241"/>
      <c r="T14" s="242"/>
      <c r="U14" s="243"/>
      <c r="V14" s="49"/>
      <c r="W14" s="49"/>
      <c r="X14" s="49"/>
      <c r="Y14" s="49"/>
      <c r="Z14" s="49"/>
      <c r="AA14" s="49"/>
      <c r="AB14" s="49"/>
      <c r="AC14" s="49"/>
      <c r="AD14" s="49"/>
      <c r="AE14" s="49"/>
      <c r="AF14" s="50"/>
      <c r="AG14" s="48">
        <f>IF(Y14="SI",15,0)</f>
        <v>0</v>
      </c>
      <c r="AH14" s="48">
        <f>IF(Z14="SI",5,0)</f>
        <v>0</v>
      </c>
      <c r="AI14" s="48">
        <f>IF(AA14="SI",15,0)</f>
        <v>0</v>
      </c>
      <c r="AJ14" s="48">
        <f>IF(AB14="SI",10,0)</f>
        <v>0</v>
      </c>
      <c r="AK14" s="48">
        <f>IF(AC14="SI",15,0)</f>
        <v>0</v>
      </c>
      <c r="AL14" s="48">
        <f>IF(AD14="SI",10,0)</f>
        <v>0</v>
      </c>
      <c r="AM14" s="48">
        <f>IF(AE14="SI",30,0)</f>
        <v>0</v>
      </c>
      <c r="AN14" s="48">
        <f>SUM(AG14+AH14+AI14+AJ14+AK14+AL14+AM14)</f>
        <v>0</v>
      </c>
      <c r="AO14" s="48">
        <f>IF(AN14&lt;=50,0,IF(AN14&gt;=76,2,1))</f>
        <v>0</v>
      </c>
      <c r="AP14" s="36" t="str">
        <f>CONCATENATE(AN14,"- disminuye ",AO14)</f>
        <v>0- disminuye 0</v>
      </c>
      <c r="AQ14" s="48" t="e">
        <f>IF(V14="SI",O14-AO14,O14)</f>
        <v>#N/A</v>
      </c>
      <c r="AR14" s="36" t="e">
        <f>IF(AQ14&lt;=1,"Rara vez",VLOOKUP(AQ14,[9]Listas!$L$69:$M$73,2,0))</f>
        <v>#N/A</v>
      </c>
      <c r="AS14" s="48" t="e">
        <f>IF(W14="SI",Q14-AO14,Q14)</f>
        <v>#N/A</v>
      </c>
      <c r="AT14" s="36" t="e">
        <f>IF(AS14&lt;=9,"Moderado",IF(AS14=20,"Catastrófico",IF(AS14=18,"Moderado","Mayor")))</f>
        <v>#N/A</v>
      </c>
      <c r="AU14" s="36" t="e">
        <f>INDEX([9]Listas!$O$69:$Q$73,MATCH(AR14,[9]Listas!$M$69:$M$73,0),MATCH(AT14,[9]Listas!$O$67:$Q$67,0))</f>
        <v>#N/A</v>
      </c>
      <c r="AV14" s="45"/>
      <c r="AW14" s="121"/>
      <c r="AX14" s="52"/>
      <c r="AY14" s="52"/>
      <c r="AZ14" s="54"/>
      <c r="BA14" s="54"/>
      <c r="BB14" s="57"/>
      <c r="BC14" s="54"/>
      <c r="BD14" s="54" t="s">
        <v>87</v>
      </c>
      <c r="BE14" s="57"/>
      <c r="BF14" s="54"/>
      <c r="BG14" s="54"/>
      <c r="BH14" s="58"/>
      <c r="BI14" s="58"/>
      <c r="BJ14" s="57"/>
      <c r="BK14" s="123"/>
      <c r="BL14" s="123"/>
      <c r="BM14" s="122" t="s">
        <v>342</v>
      </c>
    </row>
    <row r="15" spans="1:66" s="10" customFormat="1" ht="108" hidden="1" customHeight="1" x14ac:dyDescent="0.25">
      <c r="A15" s="43"/>
      <c r="B15" s="241"/>
      <c r="C15" s="242"/>
      <c r="D15" s="243"/>
      <c r="E15" s="52"/>
      <c r="F15" s="341"/>
      <c r="G15" s="342"/>
      <c r="H15" s="343"/>
      <c r="I15" s="241"/>
      <c r="J15" s="242"/>
      <c r="K15" s="243"/>
      <c r="L15" s="45"/>
      <c r="M15" s="46"/>
      <c r="N15" s="47"/>
      <c r="O15" s="48" t="e">
        <f>VLOOKUP(L15,[9]Listas!$M$69:$N$73,2,0)</f>
        <v>#N/A</v>
      </c>
      <c r="P15" s="48"/>
      <c r="Q15" s="48" t="e">
        <f>HLOOKUP(M15,[9]Listas!$O$67:$Q$68,2,0)</f>
        <v>#N/A</v>
      </c>
      <c r="R15" s="36" t="e">
        <f>INDEX([9]Listas!$O$69:$Q$73,MATCH(L15,[9]Listas!$M$69:$M$73,0),MATCH(M15,[9]Listas!$O$67:$Q$67,0))</f>
        <v>#N/A</v>
      </c>
      <c r="S15" s="241"/>
      <c r="T15" s="242"/>
      <c r="U15" s="243"/>
      <c r="V15" s="49"/>
      <c r="W15" s="49"/>
      <c r="X15" s="49"/>
      <c r="Y15" s="49"/>
      <c r="Z15" s="49"/>
      <c r="AA15" s="49"/>
      <c r="AB15" s="49"/>
      <c r="AC15" s="49"/>
      <c r="AD15" s="49"/>
      <c r="AE15" s="49"/>
      <c r="AF15" s="50"/>
      <c r="AG15" s="48">
        <f t="shared" si="0"/>
        <v>0</v>
      </c>
      <c r="AH15" s="48">
        <f t="shared" si="1"/>
        <v>0</v>
      </c>
      <c r="AI15" s="48">
        <f t="shared" si="2"/>
        <v>0</v>
      </c>
      <c r="AJ15" s="48">
        <f t="shared" si="3"/>
        <v>0</v>
      </c>
      <c r="AK15" s="48">
        <f t="shared" si="4"/>
        <v>0</v>
      </c>
      <c r="AL15" s="48">
        <f t="shared" si="5"/>
        <v>0</v>
      </c>
      <c r="AM15" s="48">
        <f t="shared" si="6"/>
        <v>0</v>
      </c>
      <c r="AN15" s="48">
        <f t="shared" si="7"/>
        <v>0</v>
      </c>
      <c r="AO15" s="48">
        <f t="shared" si="8"/>
        <v>0</v>
      </c>
      <c r="AP15" s="36" t="str">
        <f t="shared" si="9"/>
        <v>0- disminuye 0</v>
      </c>
      <c r="AQ15" s="48" t="e">
        <f t="shared" si="10"/>
        <v>#N/A</v>
      </c>
      <c r="AR15" s="36" t="e">
        <f>IF(AQ15&lt;=1,"Rara vez",VLOOKUP(AQ15,[9]Listas!$L$69:$M$73,2,0))</f>
        <v>#N/A</v>
      </c>
      <c r="AS15" s="48" t="e">
        <f t="shared" si="11"/>
        <v>#N/A</v>
      </c>
      <c r="AT15" s="36" t="e">
        <f t="shared" si="12"/>
        <v>#N/A</v>
      </c>
      <c r="AU15" s="36" t="e">
        <f>INDEX([9]Listas!$O$69:$Q$73,MATCH(AR15,[9]Listas!$M$69:$M$73,0),MATCH(AT15,[9]Listas!$O$67:$Q$67,0))</f>
        <v>#N/A</v>
      </c>
      <c r="AV15" s="45"/>
      <c r="AW15" s="121"/>
      <c r="AX15" s="52"/>
      <c r="AY15" s="52"/>
      <c r="AZ15" s="54"/>
      <c r="BA15" s="54"/>
      <c r="BB15" s="57"/>
      <c r="BC15" s="54"/>
      <c r="BD15" s="54" t="s">
        <v>87</v>
      </c>
      <c r="BE15" s="57"/>
      <c r="BF15" s="54"/>
      <c r="BG15" s="54"/>
      <c r="BH15" s="58"/>
      <c r="BI15" s="58"/>
      <c r="BJ15" s="57"/>
      <c r="BK15" s="123"/>
      <c r="BL15" s="123"/>
      <c r="BM15" s="122" t="s">
        <v>342</v>
      </c>
    </row>
    <row r="16" spans="1:66" s="10" customFormat="1" ht="108" hidden="1" customHeight="1" x14ac:dyDescent="0.25">
      <c r="A16" s="43"/>
      <c r="B16" s="241"/>
      <c r="C16" s="242"/>
      <c r="D16" s="243"/>
      <c r="E16" s="52"/>
      <c r="F16" s="341"/>
      <c r="G16" s="342"/>
      <c r="H16" s="343"/>
      <c r="I16" s="241"/>
      <c r="J16" s="242"/>
      <c r="K16" s="243"/>
      <c r="L16" s="45"/>
      <c r="M16" s="46"/>
      <c r="N16" s="47"/>
      <c r="O16" s="48" t="e">
        <f>VLOOKUP(L16,[9]Listas!$M$69:$N$73,2,0)</f>
        <v>#N/A</v>
      </c>
      <c r="P16" s="48"/>
      <c r="Q16" s="48" t="e">
        <f>HLOOKUP(M16,[9]Listas!$O$67:$Q$68,2,0)</f>
        <v>#N/A</v>
      </c>
      <c r="R16" s="36" t="e">
        <f>INDEX([9]Listas!$O$69:$Q$73,MATCH(L16,[9]Listas!$M$69:$M$73,0),MATCH(M16,[9]Listas!$O$67:$Q$67,0))</f>
        <v>#N/A</v>
      </c>
      <c r="S16" s="121"/>
      <c r="T16" s="124"/>
      <c r="U16" s="125"/>
      <c r="V16" s="49"/>
      <c r="W16" s="49"/>
      <c r="X16" s="49"/>
      <c r="Y16" s="49"/>
      <c r="Z16" s="49"/>
      <c r="AA16" s="49"/>
      <c r="AB16" s="49"/>
      <c r="AC16" s="49"/>
      <c r="AD16" s="49"/>
      <c r="AE16" s="49"/>
      <c r="AF16" s="50"/>
      <c r="AG16" s="48">
        <f t="shared" si="0"/>
        <v>0</v>
      </c>
      <c r="AH16" s="48">
        <f t="shared" si="1"/>
        <v>0</v>
      </c>
      <c r="AI16" s="48">
        <f t="shared" si="2"/>
        <v>0</v>
      </c>
      <c r="AJ16" s="48">
        <f t="shared" si="3"/>
        <v>0</v>
      </c>
      <c r="AK16" s="48">
        <f t="shared" si="4"/>
        <v>0</v>
      </c>
      <c r="AL16" s="48">
        <f t="shared" si="5"/>
        <v>0</v>
      </c>
      <c r="AM16" s="48">
        <f t="shared" si="6"/>
        <v>0</v>
      </c>
      <c r="AN16" s="48">
        <f t="shared" si="7"/>
        <v>0</v>
      </c>
      <c r="AO16" s="48">
        <f t="shared" si="8"/>
        <v>0</v>
      </c>
      <c r="AP16" s="36" t="str">
        <f t="shared" si="9"/>
        <v>0- disminuye 0</v>
      </c>
      <c r="AQ16" s="48" t="e">
        <f t="shared" si="10"/>
        <v>#N/A</v>
      </c>
      <c r="AR16" s="36" t="e">
        <f>IF(AQ16&lt;=1,"Rara vez",VLOOKUP(AQ16,[9]Listas!$L$69:$M$73,2,0))</f>
        <v>#N/A</v>
      </c>
      <c r="AS16" s="48" t="e">
        <f t="shared" si="11"/>
        <v>#N/A</v>
      </c>
      <c r="AT16" s="36" t="e">
        <f t="shared" si="12"/>
        <v>#N/A</v>
      </c>
      <c r="AU16" s="36" t="e">
        <f>INDEX([9]Listas!$O$69:$Q$73,MATCH(AR16,[9]Listas!$M$69:$M$73,0),MATCH(AT16,[9]Listas!$O$67:$Q$67,0))</f>
        <v>#N/A</v>
      </c>
      <c r="AV16" s="45"/>
      <c r="AW16" s="121"/>
      <c r="AX16" s="52"/>
      <c r="AY16" s="52"/>
      <c r="AZ16" s="54"/>
      <c r="BA16" s="54"/>
      <c r="BB16" s="57"/>
      <c r="BC16" s="54"/>
      <c r="BD16" s="54" t="s">
        <v>87</v>
      </c>
      <c r="BE16" s="57"/>
      <c r="BF16" s="54"/>
      <c r="BG16" s="54"/>
      <c r="BH16" s="58"/>
      <c r="BI16" s="58"/>
      <c r="BJ16" s="57"/>
      <c r="BK16" s="123"/>
      <c r="BL16" s="123"/>
      <c r="BM16" s="122" t="s">
        <v>342</v>
      </c>
    </row>
    <row r="17" spans="1:65" s="10" customFormat="1" ht="108" hidden="1" customHeight="1" x14ac:dyDescent="0.25">
      <c r="A17" s="43"/>
      <c r="B17" s="241"/>
      <c r="C17" s="242"/>
      <c r="D17" s="243"/>
      <c r="E17" s="52"/>
      <c r="F17" s="341"/>
      <c r="G17" s="342"/>
      <c r="H17" s="343"/>
      <c r="I17" s="241"/>
      <c r="J17" s="242"/>
      <c r="K17" s="243"/>
      <c r="L17" s="45"/>
      <c r="M17" s="46"/>
      <c r="N17" s="47"/>
      <c r="O17" s="48" t="e">
        <f>VLOOKUP(L17,[9]Listas!$M$69:$N$73,2,0)</f>
        <v>#N/A</v>
      </c>
      <c r="P17" s="48"/>
      <c r="Q17" s="48" t="e">
        <f>HLOOKUP(M17,[9]Listas!$O$67:$Q$68,2,0)</f>
        <v>#N/A</v>
      </c>
      <c r="R17" s="36" t="e">
        <f>INDEX([9]Listas!$O$69:$Q$73,MATCH(L17,[9]Listas!$M$69:$M$73,0),MATCH(M17,[9]Listas!$O$67:$Q$67,0))</f>
        <v>#N/A</v>
      </c>
      <c r="S17" s="241"/>
      <c r="T17" s="242"/>
      <c r="U17" s="243"/>
      <c r="V17" s="49"/>
      <c r="W17" s="49"/>
      <c r="X17" s="49"/>
      <c r="Y17" s="49"/>
      <c r="Z17" s="49"/>
      <c r="AA17" s="49"/>
      <c r="AB17" s="49"/>
      <c r="AC17" s="49"/>
      <c r="AD17" s="49"/>
      <c r="AE17" s="49"/>
      <c r="AF17" s="50"/>
      <c r="AG17" s="48">
        <f>IF(Y17="SI",15,0)</f>
        <v>0</v>
      </c>
      <c r="AH17" s="48">
        <f>IF(Z17="SI",5,0)</f>
        <v>0</v>
      </c>
      <c r="AI17" s="48">
        <f>IF(AA17="SI",15,0)</f>
        <v>0</v>
      </c>
      <c r="AJ17" s="48">
        <f>IF(AB17="SI",10,0)</f>
        <v>0</v>
      </c>
      <c r="AK17" s="48">
        <f>IF(AC17="SI",15,0)</f>
        <v>0</v>
      </c>
      <c r="AL17" s="48">
        <f>IF(AD17="SI",10,0)</f>
        <v>0</v>
      </c>
      <c r="AM17" s="48">
        <f>IF(AE17="SI",30,0)</f>
        <v>0</v>
      </c>
      <c r="AN17" s="48">
        <f>SUM(AG17+AH17+AI17+AJ17+AK17+AL17+AM17)</f>
        <v>0</v>
      </c>
      <c r="AO17" s="48">
        <f>IF(AN17&lt;=50,0,IF(AN17&gt;=76,2,1))</f>
        <v>0</v>
      </c>
      <c r="AP17" s="36" t="str">
        <f>CONCATENATE(AN17,"- disminuye ",AO17)</f>
        <v>0- disminuye 0</v>
      </c>
      <c r="AQ17" s="48" t="e">
        <f>IF(V17="SI",O17-AO17,O17)</f>
        <v>#N/A</v>
      </c>
      <c r="AR17" s="36" t="e">
        <f>IF(AQ17&lt;=1,"Rara vez",VLOOKUP(AQ17,[9]Listas!$L$69:$M$73,2,0))</f>
        <v>#N/A</v>
      </c>
      <c r="AS17" s="48" t="e">
        <f>IF(W17="SI",Q17-AO17,Q17)</f>
        <v>#N/A</v>
      </c>
      <c r="AT17" s="36" t="e">
        <f>IF(AS17&lt;=9,"Moderado",IF(AS17=20,"Catastrófico",IF(AS17=18,"Moderado","Mayor")))</f>
        <v>#N/A</v>
      </c>
      <c r="AU17" s="36" t="e">
        <f>INDEX([9]Listas!$O$69:$Q$73,MATCH(AR17,[9]Listas!$M$69:$M$73,0),MATCH(AT17,[9]Listas!$O$67:$Q$67,0))</f>
        <v>#N/A</v>
      </c>
      <c r="AV17" s="45"/>
      <c r="AW17" s="121"/>
      <c r="AX17" s="52"/>
      <c r="AY17" s="52"/>
      <c r="AZ17" s="54"/>
      <c r="BA17" s="54"/>
      <c r="BB17" s="57"/>
      <c r="BC17" s="54"/>
      <c r="BD17" s="54" t="s">
        <v>87</v>
      </c>
      <c r="BE17" s="57"/>
      <c r="BF17" s="54"/>
      <c r="BG17" s="54"/>
      <c r="BH17" s="58"/>
      <c r="BI17" s="58"/>
      <c r="BJ17" s="57"/>
      <c r="BK17" s="123"/>
      <c r="BL17" s="123"/>
      <c r="BM17" s="122" t="s">
        <v>342</v>
      </c>
    </row>
    <row r="18" spans="1:65" s="10" customFormat="1" ht="108" hidden="1" customHeight="1" x14ac:dyDescent="0.25">
      <c r="A18" s="43"/>
      <c r="B18" s="241"/>
      <c r="C18" s="242"/>
      <c r="D18" s="243"/>
      <c r="E18" s="52"/>
      <c r="F18" s="341"/>
      <c r="G18" s="342"/>
      <c r="H18" s="343"/>
      <c r="I18" s="241"/>
      <c r="J18" s="242"/>
      <c r="K18" s="243"/>
      <c r="L18" s="45"/>
      <c r="M18" s="46"/>
      <c r="N18" s="47"/>
      <c r="O18" s="48" t="e">
        <f>VLOOKUP(L18,[9]Listas!$M$69:$N$73,2,0)</f>
        <v>#N/A</v>
      </c>
      <c r="P18" s="48"/>
      <c r="Q18" s="48" t="e">
        <f>HLOOKUP(M18,[9]Listas!$O$67:$Q$68,2,0)</f>
        <v>#N/A</v>
      </c>
      <c r="R18" s="36" t="e">
        <f>INDEX([9]Listas!$O$69:$Q$73,MATCH(L18,[9]Listas!$M$69:$M$73,0),MATCH(M18,[9]Listas!$O$67:$Q$67,0))</f>
        <v>#N/A</v>
      </c>
      <c r="S18" s="241"/>
      <c r="T18" s="242"/>
      <c r="U18" s="243"/>
      <c r="V18" s="49"/>
      <c r="W18" s="49"/>
      <c r="X18" s="49"/>
      <c r="Y18" s="49"/>
      <c r="Z18" s="49"/>
      <c r="AA18" s="49"/>
      <c r="AB18" s="49"/>
      <c r="AC18" s="49"/>
      <c r="AD18" s="49"/>
      <c r="AE18" s="49"/>
      <c r="AF18" s="50"/>
      <c r="AG18" s="48">
        <f t="shared" si="0"/>
        <v>0</v>
      </c>
      <c r="AH18" s="48">
        <f t="shared" si="1"/>
        <v>0</v>
      </c>
      <c r="AI18" s="48">
        <f t="shared" si="2"/>
        <v>0</v>
      </c>
      <c r="AJ18" s="48">
        <f t="shared" si="3"/>
        <v>0</v>
      </c>
      <c r="AK18" s="48">
        <f t="shared" si="4"/>
        <v>0</v>
      </c>
      <c r="AL18" s="48">
        <f t="shared" si="5"/>
        <v>0</v>
      </c>
      <c r="AM18" s="48">
        <f t="shared" si="6"/>
        <v>0</v>
      </c>
      <c r="AN18" s="48">
        <f t="shared" si="7"/>
        <v>0</v>
      </c>
      <c r="AO18" s="48">
        <f t="shared" si="8"/>
        <v>0</v>
      </c>
      <c r="AP18" s="36" t="str">
        <f t="shared" si="9"/>
        <v>0- disminuye 0</v>
      </c>
      <c r="AQ18" s="48" t="e">
        <f t="shared" si="10"/>
        <v>#N/A</v>
      </c>
      <c r="AR18" s="36" t="e">
        <f>IF(AQ18&lt;=1,"Rara vez",VLOOKUP(AQ18,[9]Listas!$L$69:$M$73,2,0))</f>
        <v>#N/A</v>
      </c>
      <c r="AS18" s="48" t="e">
        <f t="shared" si="11"/>
        <v>#N/A</v>
      </c>
      <c r="AT18" s="36" t="e">
        <f t="shared" si="12"/>
        <v>#N/A</v>
      </c>
      <c r="AU18" s="36" t="e">
        <f>INDEX([9]Listas!$O$69:$Q$73,MATCH(AR18,[9]Listas!$M$69:$M$73,0),MATCH(AT18,[9]Listas!$O$67:$Q$67,0))</f>
        <v>#N/A</v>
      </c>
      <c r="AV18" s="45"/>
      <c r="AW18" s="121"/>
      <c r="AX18" s="52"/>
      <c r="AY18" s="52"/>
      <c r="AZ18" s="54"/>
      <c r="BA18" s="54"/>
      <c r="BB18" s="57"/>
      <c r="BC18" s="54"/>
      <c r="BD18" s="54" t="s">
        <v>87</v>
      </c>
      <c r="BE18" s="57"/>
      <c r="BF18" s="54"/>
      <c r="BG18" s="54"/>
      <c r="BH18" s="58"/>
      <c r="BI18" s="58"/>
      <c r="BJ18" s="57"/>
      <c r="BK18" s="123"/>
      <c r="BL18" s="123"/>
      <c r="BM18" s="122" t="s">
        <v>342</v>
      </c>
    </row>
    <row r="19" spans="1:65" s="10" customFormat="1" ht="108" hidden="1" customHeight="1" x14ac:dyDescent="0.25">
      <c r="A19" s="43"/>
      <c r="B19" s="241"/>
      <c r="C19" s="242"/>
      <c r="D19" s="243"/>
      <c r="E19" s="52"/>
      <c r="F19" s="341"/>
      <c r="G19" s="342"/>
      <c r="H19" s="343"/>
      <c r="I19" s="241"/>
      <c r="J19" s="242"/>
      <c r="K19" s="243"/>
      <c r="L19" s="45"/>
      <c r="M19" s="46"/>
      <c r="N19" s="47"/>
      <c r="O19" s="48" t="e">
        <f>VLOOKUP(L19,[9]Listas!$M$69:$N$73,2,0)</f>
        <v>#N/A</v>
      </c>
      <c r="P19" s="48"/>
      <c r="Q19" s="48" t="e">
        <f>HLOOKUP(M19,[9]Listas!$O$67:$Q$68,2,0)</f>
        <v>#N/A</v>
      </c>
      <c r="R19" s="36" t="e">
        <f>INDEX([9]Listas!$O$69:$Q$73,MATCH(L19,[9]Listas!$M$69:$M$73,0),MATCH(M19,[9]Listas!$O$67:$Q$67,0))</f>
        <v>#N/A</v>
      </c>
      <c r="S19" s="241"/>
      <c r="T19" s="242"/>
      <c r="U19" s="243"/>
      <c r="V19" s="49"/>
      <c r="W19" s="49"/>
      <c r="X19" s="49"/>
      <c r="Y19" s="49"/>
      <c r="Z19" s="49"/>
      <c r="AA19" s="49"/>
      <c r="AB19" s="49"/>
      <c r="AC19" s="49"/>
      <c r="AD19" s="49"/>
      <c r="AE19" s="49"/>
      <c r="AF19" s="50"/>
      <c r="AG19" s="48">
        <f t="shared" si="0"/>
        <v>0</v>
      </c>
      <c r="AH19" s="48">
        <f t="shared" si="1"/>
        <v>0</v>
      </c>
      <c r="AI19" s="48">
        <f t="shared" si="2"/>
        <v>0</v>
      </c>
      <c r="AJ19" s="48">
        <f t="shared" si="3"/>
        <v>0</v>
      </c>
      <c r="AK19" s="48">
        <f t="shared" si="4"/>
        <v>0</v>
      </c>
      <c r="AL19" s="48">
        <f t="shared" si="5"/>
        <v>0</v>
      </c>
      <c r="AM19" s="48">
        <f t="shared" si="6"/>
        <v>0</v>
      </c>
      <c r="AN19" s="48">
        <f t="shared" si="7"/>
        <v>0</v>
      </c>
      <c r="AO19" s="48">
        <f t="shared" si="8"/>
        <v>0</v>
      </c>
      <c r="AP19" s="36" t="str">
        <f t="shared" si="9"/>
        <v>0- disminuye 0</v>
      </c>
      <c r="AQ19" s="48" t="e">
        <f t="shared" si="10"/>
        <v>#N/A</v>
      </c>
      <c r="AR19" s="36" t="e">
        <f>IF(AQ19&lt;=1,"Rara vez",VLOOKUP(AQ19,[9]Listas!$L$69:$M$73,2,0))</f>
        <v>#N/A</v>
      </c>
      <c r="AS19" s="48" t="e">
        <f t="shared" si="11"/>
        <v>#N/A</v>
      </c>
      <c r="AT19" s="36" t="e">
        <f t="shared" si="12"/>
        <v>#N/A</v>
      </c>
      <c r="AU19" s="36" t="e">
        <f>INDEX([9]Listas!$O$69:$Q$73,MATCH(AR19,[9]Listas!$M$69:$M$73,0),MATCH(AT19,[9]Listas!$O$67:$Q$67,0))</f>
        <v>#N/A</v>
      </c>
      <c r="AV19" s="45"/>
      <c r="AW19" s="121"/>
      <c r="AX19" s="52"/>
      <c r="AY19" s="52"/>
      <c r="AZ19" s="54"/>
      <c r="BA19" s="54"/>
      <c r="BB19" s="57"/>
      <c r="BC19" s="54"/>
      <c r="BD19" s="54" t="s">
        <v>87</v>
      </c>
      <c r="BE19" s="57"/>
      <c r="BF19" s="54"/>
      <c r="BG19" s="54"/>
      <c r="BH19" s="58"/>
      <c r="BI19" s="58"/>
      <c r="BJ19" s="57"/>
      <c r="BK19" s="123"/>
      <c r="BL19" s="123"/>
      <c r="BM19" s="122" t="s">
        <v>342</v>
      </c>
    </row>
    <row r="20" spans="1:65" s="10" customFormat="1" ht="108" hidden="1" customHeight="1" x14ac:dyDescent="0.25">
      <c r="A20" s="43"/>
      <c r="B20" s="241"/>
      <c r="C20" s="242"/>
      <c r="D20" s="243"/>
      <c r="E20" s="52"/>
      <c r="F20" s="341"/>
      <c r="G20" s="342"/>
      <c r="H20" s="343"/>
      <c r="I20" s="241"/>
      <c r="J20" s="242"/>
      <c r="K20" s="243"/>
      <c r="L20" s="45"/>
      <c r="M20" s="46"/>
      <c r="N20" s="47"/>
      <c r="O20" s="48" t="e">
        <f>VLOOKUP(L20,[9]Listas!$M$69:$N$73,2,0)</f>
        <v>#N/A</v>
      </c>
      <c r="P20" s="48"/>
      <c r="Q20" s="48" t="e">
        <f>HLOOKUP(M20,[9]Listas!$O$67:$Q$68,2,0)</f>
        <v>#N/A</v>
      </c>
      <c r="R20" s="36" t="e">
        <f>INDEX([9]Listas!$O$69:$Q$73,MATCH(L20,[9]Listas!$M$69:$M$73,0),MATCH(M20,[9]Listas!$O$67:$Q$67,0))</f>
        <v>#N/A</v>
      </c>
      <c r="S20" s="241"/>
      <c r="T20" s="242"/>
      <c r="U20" s="243"/>
      <c r="V20" s="49"/>
      <c r="W20" s="49"/>
      <c r="X20" s="49"/>
      <c r="Y20" s="49"/>
      <c r="Z20" s="49"/>
      <c r="AA20" s="49"/>
      <c r="AB20" s="49"/>
      <c r="AC20" s="49"/>
      <c r="AD20" s="49"/>
      <c r="AE20" s="49"/>
      <c r="AF20" s="50"/>
      <c r="AG20" s="48">
        <f>IF(Y20="SI",15,0)</f>
        <v>0</v>
      </c>
      <c r="AH20" s="48">
        <f>IF(Z20="SI",5,0)</f>
        <v>0</v>
      </c>
      <c r="AI20" s="48">
        <f>IF(AA20="SI",15,0)</f>
        <v>0</v>
      </c>
      <c r="AJ20" s="48">
        <f>IF(AB20="SI",10,0)</f>
        <v>0</v>
      </c>
      <c r="AK20" s="48">
        <f>IF(AC20="SI",15,0)</f>
        <v>0</v>
      </c>
      <c r="AL20" s="48">
        <f>IF(AD20="SI",10,0)</f>
        <v>0</v>
      </c>
      <c r="AM20" s="48">
        <f>IF(AE20="SI",30,0)</f>
        <v>0</v>
      </c>
      <c r="AN20" s="48">
        <f>SUM(AG20+AH20+AI20+AJ20+AK20+AL20+AM20)</f>
        <v>0</v>
      </c>
      <c r="AO20" s="48">
        <f>IF(AN20&lt;=50,0,IF(AN20&gt;=76,2,1))</f>
        <v>0</v>
      </c>
      <c r="AP20" s="36" t="str">
        <f>CONCATENATE(AN20,"- disminuye ",AO20)</f>
        <v>0- disminuye 0</v>
      </c>
      <c r="AQ20" s="48" t="e">
        <f>IF(V20="SI",O20-AO20,O20)</f>
        <v>#N/A</v>
      </c>
      <c r="AR20" s="36" t="e">
        <f>IF(AQ20&lt;=1,"Rara vez",VLOOKUP(AQ20,[9]Listas!$L$69:$M$73,2,0))</f>
        <v>#N/A</v>
      </c>
      <c r="AS20" s="48" t="e">
        <f>IF(W20="SI",Q20-AO20,Q20)</f>
        <v>#N/A</v>
      </c>
      <c r="AT20" s="36" t="e">
        <f>IF(AS20&lt;=9,"Moderado",IF(AS20=20,"Catastrófico",IF(AS20=18,"Moderado","Mayor")))</f>
        <v>#N/A</v>
      </c>
      <c r="AU20" s="36" t="e">
        <f>INDEX([9]Listas!$O$69:$Q$73,MATCH(AR20,[9]Listas!$M$69:$M$73,0),MATCH(AT20,[9]Listas!$O$67:$Q$67,0))</f>
        <v>#N/A</v>
      </c>
      <c r="AV20" s="45"/>
      <c r="AW20" s="121"/>
      <c r="AX20" s="52"/>
      <c r="AY20" s="52"/>
      <c r="AZ20" s="54"/>
      <c r="BA20" s="54"/>
      <c r="BB20" s="57"/>
      <c r="BC20" s="54"/>
      <c r="BD20" s="54" t="s">
        <v>87</v>
      </c>
      <c r="BE20" s="57"/>
      <c r="BF20" s="54"/>
      <c r="BG20" s="54"/>
      <c r="BH20" s="58"/>
      <c r="BI20" s="58"/>
      <c r="BJ20" s="57"/>
      <c r="BK20" s="123"/>
      <c r="BL20" s="123"/>
      <c r="BM20" s="122" t="s">
        <v>342</v>
      </c>
    </row>
    <row r="21" spans="1:65" s="10" customFormat="1" ht="108" hidden="1" customHeight="1" x14ac:dyDescent="0.25">
      <c r="A21" s="43"/>
      <c r="B21" s="241"/>
      <c r="C21" s="242"/>
      <c r="D21" s="243"/>
      <c r="E21" s="52"/>
      <c r="F21" s="341"/>
      <c r="G21" s="342"/>
      <c r="H21" s="343"/>
      <c r="I21" s="241"/>
      <c r="J21" s="242"/>
      <c r="K21" s="243"/>
      <c r="L21" s="45"/>
      <c r="M21" s="46"/>
      <c r="N21" s="47"/>
      <c r="O21" s="48" t="e">
        <f>VLOOKUP(L21,[9]Listas!$M$69:$N$73,2,0)</f>
        <v>#N/A</v>
      </c>
      <c r="P21" s="48"/>
      <c r="Q21" s="48" t="e">
        <f>HLOOKUP(M21,[9]Listas!$O$67:$Q$68,2,0)</f>
        <v>#N/A</v>
      </c>
      <c r="R21" s="36" t="e">
        <f>INDEX([9]Listas!$O$69:$Q$73,MATCH(L21,[9]Listas!$M$69:$M$73,0),MATCH(M21,[9]Listas!$O$67:$Q$67,0))</f>
        <v>#N/A</v>
      </c>
      <c r="S21" s="241"/>
      <c r="T21" s="242"/>
      <c r="U21" s="243"/>
      <c r="V21" s="49"/>
      <c r="W21" s="49"/>
      <c r="X21" s="49"/>
      <c r="Y21" s="49"/>
      <c r="Z21" s="49"/>
      <c r="AA21" s="49"/>
      <c r="AB21" s="49"/>
      <c r="AC21" s="49"/>
      <c r="AD21" s="49"/>
      <c r="AE21" s="49"/>
      <c r="AF21" s="50"/>
      <c r="AG21" s="48">
        <f t="shared" si="0"/>
        <v>0</v>
      </c>
      <c r="AH21" s="48">
        <f t="shared" si="1"/>
        <v>0</v>
      </c>
      <c r="AI21" s="48">
        <f t="shared" si="2"/>
        <v>0</v>
      </c>
      <c r="AJ21" s="48">
        <f t="shared" si="3"/>
        <v>0</v>
      </c>
      <c r="AK21" s="48">
        <f t="shared" si="4"/>
        <v>0</v>
      </c>
      <c r="AL21" s="48">
        <f t="shared" si="5"/>
        <v>0</v>
      </c>
      <c r="AM21" s="48">
        <f t="shared" si="6"/>
        <v>0</v>
      </c>
      <c r="AN21" s="48">
        <f t="shared" si="7"/>
        <v>0</v>
      </c>
      <c r="AO21" s="48">
        <f t="shared" si="8"/>
        <v>0</v>
      </c>
      <c r="AP21" s="36" t="str">
        <f t="shared" si="9"/>
        <v>0- disminuye 0</v>
      </c>
      <c r="AQ21" s="48" t="e">
        <f t="shared" si="10"/>
        <v>#N/A</v>
      </c>
      <c r="AR21" s="36" t="e">
        <f>IF(AQ21&lt;=1,"Rara vez",VLOOKUP(AQ21,[9]Listas!$L$69:$M$73,2,0))</f>
        <v>#N/A</v>
      </c>
      <c r="AS21" s="48" t="e">
        <f t="shared" si="11"/>
        <v>#N/A</v>
      </c>
      <c r="AT21" s="36" t="e">
        <f t="shared" si="12"/>
        <v>#N/A</v>
      </c>
      <c r="AU21" s="36" t="e">
        <f>INDEX([9]Listas!$O$69:$Q$73,MATCH(AR21,[9]Listas!$M$69:$M$73,0),MATCH(AT21,[9]Listas!$O$67:$Q$67,0))</f>
        <v>#N/A</v>
      </c>
      <c r="AV21" s="45"/>
      <c r="AW21" s="121"/>
      <c r="AX21" s="52"/>
      <c r="AY21" s="52"/>
      <c r="AZ21" s="54"/>
      <c r="BA21" s="54"/>
      <c r="BB21" s="57"/>
      <c r="BC21" s="54"/>
      <c r="BD21" s="54" t="s">
        <v>87</v>
      </c>
      <c r="BE21" s="57"/>
      <c r="BF21" s="54"/>
      <c r="BG21" s="54"/>
      <c r="BH21" s="58"/>
      <c r="BI21" s="58"/>
      <c r="BJ21" s="57"/>
      <c r="BK21" s="123"/>
      <c r="BL21" s="123"/>
      <c r="BM21" s="122" t="s">
        <v>342</v>
      </c>
    </row>
    <row r="22" spans="1:65" ht="6.75" customHeight="1" x14ac:dyDescent="0.25">
      <c r="A22" s="8"/>
      <c r="B22" s="126"/>
      <c r="C22" s="126"/>
      <c r="D22" s="126"/>
      <c r="E22" s="9"/>
      <c r="F22" s="126"/>
      <c r="G22" s="126"/>
      <c r="H22" s="126"/>
      <c r="I22" s="126"/>
      <c r="J22" s="126"/>
      <c r="K22" s="126"/>
      <c r="L22" s="9"/>
      <c r="M22" s="9"/>
      <c r="N22" s="9"/>
      <c r="O22" s="9"/>
      <c r="P22" s="9"/>
      <c r="Q22" s="9"/>
      <c r="R22" s="9"/>
      <c r="S22" s="126"/>
      <c r="T22" s="126"/>
      <c r="U22" s="126"/>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126"/>
      <c r="AW22" s="126"/>
      <c r="AX22" s="127"/>
      <c r="AY22" s="127"/>
      <c r="AZ22" s="73"/>
      <c r="BA22" s="73"/>
      <c r="BB22" s="74"/>
      <c r="BC22" s="73"/>
      <c r="BD22" s="73"/>
      <c r="BE22" s="74"/>
      <c r="BF22" s="73"/>
      <c r="BG22" s="73"/>
      <c r="BH22" s="75"/>
      <c r="BI22" s="75"/>
      <c r="BJ22" s="74"/>
    </row>
    <row r="23" spans="1:65" ht="15" customHeight="1" x14ac:dyDescent="0.25">
      <c r="A23" s="69"/>
      <c r="B23" s="240" t="s">
        <v>177</v>
      </c>
      <c r="C23" s="240"/>
      <c r="D23" s="240"/>
      <c r="E23" s="240"/>
      <c r="F23" s="240"/>
      <c r="G23" s="240"/>
      <c r="H23" s="240"/>
      <c r="I23" s="240"/>
      <c r="J23" s="240"/>
      <c r="K23" s="240"/>
      <c r="L23" s="240"/>
      <c r="M23" s="240"/>
      <c r="N23" s="240"/>
      <c r="O23" s="240"/>
      <c r="P23" s="240"/>
      <c r="Q23" s="240"/>
      <c r="R23" s="240"/>
      <c r="S23" s="240"/>
      <c r="T23" s="240"/>
      <c r="U23" s="24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9"/>
      <c r="AV23" s="71"/>
      <c r="AW23" s="71"/>
      <c r="AX23" s="72"/>
      <c r="AY23" s="72"/>
      <c r="AZ23" s="73"/>
      <c r="BA23" s="73"/>
      <c r="BB23" s="74"/>
      <c r="BC23" s="73"/>
      <c r="BD23" s="73"/>
      <c r="BE23" s="74"/>
      <c r="BF23" s="73"/>
      <c r="BG23" s="73"/>
      <c r="BH23" s="75"/>
      <c r="BI23" s="75"/>
      <c r="BJ23" s="74"/>
    </row>
    <row r="24" spans="1:65" s="78" customFormat="1" ht="19.5" customHeight="1" x14ac:dyDescent="0.25">
      <c r="A24" s="76"/>
      <c r="B24" s="227" t="s">
        <v>178</v>
      </c>
      <c r="C24" s="228"/>
      <c r="D24" s="228"/>
      <c r="E24" s="228"/>
      <c r="F24" s="228"/>
      <c r="G24" s="228"/>
      <c r="H24" s="229"/>
      <c r="I24" s="227" t="s">
        <v>179</v>
      </c>
      <c r="J24" s="228"/>
      <c r="K24" s="228"/>
      <c r="L24" s="228"/>
      <c r="M24" s="228"/>
      <c r="N24" s="228"/>
      <c r="O24" s="228"/>
      <c r="P24" s="228"/>
      <c r="Q24" s="228"/>
      <c r="R24" s="228"/>
      <c r="S24" s="228"/>
      <c r="T24" s="228"/>
      <c r="U24" s="229"/>
      <c r="V24" s="227" t="s">
        <v>180</v>
      </c>
      <c r="W24" s="228"/>
      <c r="X24" s="228"/>
      <c r="Y24" s="228"/>
      <c r="Z24" s="228"/>
      <c r="AA24" s="228"/>
      <c r="AB24" s="228"/>
      <c r="AC24" s="228"/>
      <c r="AD24" s="228"/>
      <c r="AE24" s="228"/>
      <c r="AF24" s="228"/>
      <c r="AG24" s="228"/>
      <c r="AH24" s="228"/>
      <c r="AI24" s="228"/>
      <c r="AJ24" s="228"/>
      <c r="AK24" s="228"/>
      <c r="AL24" s="228"/>
      <c r="AM24" s="228"/>
      <c r="AN24" s="228"/>
      <c r="AO24" s="228"/>
      <c r="AP24" s="229"/>
      <c r="AQ24" s="77" t="s">
        <v>181</v>
      </c>
      <c r="AR24" s="230" t="s">
        <v>181</v>
      </c>
      <c r="AS24" s="230"/>
      <c r="AT24" s="230"/>
      <c r="AU24" s="230"/>
      <c r="AV24" s="230"/>
      <c r="AW24" s="230"/>
      <c r="AX24" s="72"/>
      <c r="AY24" s="72"/>
      <c r="AZ24" s="73"/>
      <c r="BA24" s="73"/>
      <c r="BB24" s="74"/>
      <c r="BC24" s="73"/>
      <c r="BD24" s="73"/>
      <c r="BE24" s="74"/>
      <c r="BF24" s="73"/>
      <c r="BG24" s="73"/>
      <c r="BH24" s="75"/>
      <c r="BI24" s="75"/>
      <c r="BJ24" s="74"/>
      <c r="BK24" s="3"/>
      <c r="BL24" s="3"/>
    </row>
    <row r="25" spans="1:65" s="78" customFormat="1" ht="25.5" customHeight="1" x14ac:dyDescent="0.25">
      <c r="A25" s="79"/>
      <c r="B25" s="218" t="s">
        <v>364</v>
      </c>
      <c r="C25" s="219"/>
      <c r="D25" s="219"/>
      <c r="E25" s="219"/>
      <c r="F25" s="219"/>
      <c r="G25" s="219"/>
      <c r="H25" s="220"/>
      <c r="I25" s="338" t="s">
        <v>365</v>
      </c>
      <c r="J25" s="339"/>
      <c r="K25" s="339"/>
      <c r="L25" s="339"/>
      <c r="M25" s="339"/>
      <c r="N25" s="339"/>
      <c r="O25" s="339"/>
      <c r="P25" s="339"/>
      <c r="Q25" s="339"/>
      <c r="R25" s="339"/>
      <c r="S25" s="339"/>
      <c r="T25" s="339"/>
      <c r="U25" s="340"/>
      <c r="V25" s="218" t="s">
        <v>366</v>
      </c>
      <c r="W25" s="219"/>
      <c r="X25" s="219"/>
      <c r="Y25" s="219"/>
      <c r="Z25" s="219"/>
      <c r="AA25" s="219"/>
      <c r="AB25" s="219"/>
      <c r="AC25" s="219"/>
      <c r="AD25" s="219"/>
      <c r="AE25" s="219"/>
      <c r="AF25" s="219"/>
      <c r="AG25" s="219"/>
      <c r="AH25" s="219"/>
      <c r="AI25" s="219"/>
      <c r="AJ25" s="219"/>
      <c r="AK25" s="219"/>
      <c r="AL25" s="219"/>
      <c r="AM25" s="219"/>
      <c r="AN25" s="219"/>
      <c r="AO25" s="219"/>
      <c r="AP25" s="220"/>
      <c r="AQ25" s="54"/>
      <c r="AR25" s="217"/>
      <c r="AS25" s="217"/>
      <c r="AT25" s="217"/>
      <c r="AU25" s="217"/>
      <c r="AV25" s="217"/>
      <c r="AW25" s="217"/>
      <c r="AX25" s="72"/>
      <c r="AY25" s="72"/>
      <c r="AZ25" s="73"/>
      <c r="BA25" s="73"/>
      <c r="BB25" s="74"/>
      <c r="BC25" s="73"/>
      <c r="BD25" s="73"/>
      <c r="BE25" s="74"/>
      <c r="BF25" s="73"/>
      <c r="BG25" s="73"/>
      <c r="BH25" s="75"/>
      <c r="BI25" s="75"/>
      <c r="BJ25" s="74"/>
      <c r="BK25" s="3"/>
      <c r="BL25" s="3"/>
    </row>
    <row r="26" spans="1:65" x14ac:dyDescent="0.25">
      <c r="A26" s="80"/>
      <c r="B26" s="80"/>
      <c r="C26" s="80"/>
      <c r="D26" s="80"/>
      <c r="E26" s="81"/>
      <c r="F26" s="80"/>
      <c r="G26" s="80"/>
      <c r="H26" s="80"/>
      <c r="I26" s="80"/>
      <c r="J26" s="80"/>
      <c r="K26" s="80"/>
      <c r="L26" s="83"/>
      <c r="M26" s="83"/>
      <c r="N26" s="83"/>
      <c r="O26" s="83"/>
      <c r="P26" s="83"/>
      <c r="Q26" s="83"/>
      <c r="R26" s="83"/>
      <c r="S26" s="83"/>
      <c r="T26" s="83"/>
      <c r="U26" s="83"/>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3"/>
      <c r="AW26" s="83"/>
      <c r="AZ26" s="73"/>
      <c r="BA26" s="73"/>
      <c r="BB26" s="74"/>
      <c r="BC26" s="73"/>
      <c r="BD26" s="73"/>
      <c r="BE26" s="74"/>
      <c r="BF26" s="73"/>
      <c r="BG26" s="73"/>
      <c r="BH26" s="75"/>
      <c r="BI26" s="75"/>
      <c r="BJ26" s="74"/>
    </row>
    <row r="27" spans="1:65" x14ac:dyDescent="0.25">
      <c r="A27" s="80"/>
      <c r="B27" s="80"/>
      <c r="C27" s="80"/>
      <c r="D27" s="80"/>
      <c r="E27" s="81"/>
      <c r="F27" s="80"/>
      <c r="G27" s="80"/>
      <c r="H27" s="80"/>
      <c r="I27" s="80"/>
      <c r="J27" s="80"/>
      <c r="K27" s="80"/>
      <c r="L27" s="83"/>
      <c r="M27" s="83"/>
      <c r="N27" s="83"/>
      <c r="O27" s="83"/>
      <c r="P27" s="83"/>
      <c r="Q27" s="83"/>
      <c r="R27" s="83"/>
      <c r="S27" s="83"/>
      <c r="T27" s="83"/>
      <c r="U27" s="83"/>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3"/>
      <c r="AW27" s="83"/>
      <c r="AZ27" s="73"/>
      <c r="BA27" s="73"/>
      <c r="BB27" s="74"/>
      <c r="BC27" s="73"/>
      <c r="BD27" s="73"/>
      <c r="BE27" s="74"/>
      <c r="BF27" s="73"/>
      <c r="BG27" s="73"/>
      <c r="BH27" s="75"/>
      <c r="BI27" s="75"/>
      <c r="BJ27" s="74"/>
    </row>
    <row r="28" spans="1:65" x14ac:dyDescent="0.25">
      <c r="A28" s="80"/>
      <c r="B28" s="80"/>
      <c r="C28" s="80"/>
      <c r="D28" s="80"/>
      <c r="E28" s="81"/>
      <c r="F28" s="80"/>
      <c r="G28" s="80"/>
      <c r="H28" s="80"/>
      <c r="I28" s="80"/>
      <c r="J28" s="80"/>
      <c r="K28" s="80"/>
      <c r="L28" s="83"/>
      <c r="M28" s="83"/>
      <c r="N28" s="83"/>
      <c r="O28" s="83"/>
      <c r="P28" s="83"/>
      <c r="Q28" s="83"/>
      <c r="R28" s="83"/>
      <c r="S28" s="83"/>
      <c r="T28" s="83"/>
      <c r="U28" s="83"/>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3"/>
      <c r="AW28" s="83"/>
      <c r="AZ28" s="73"/>
      <c r="BA28" s="73"/>
      <c r="BB28" s="74"/>
      <c r="BC28" s="73"/>
      <c r="BD28" s="73"/>
      <c r="BE28" s="74"/>
      <c r="BF28" s="73"/>
      <c r="BG28" s="73"/>
      <c r="BH28" s="75"/>
      <c r="BI28" s="75"/>
      <c r="BJ28" s="74"/>
    </row>
    <row r="29" spans="1:65" x14ac:dyDescent="0.25">
      <c r="A29" s="80"/>
      <c r="B29" s="80"/>
      <c r="C29" s="80"/>
      <c r="D29" s="80"/>
      <c r="E29" s="81"/>
      <c r="F29" s="80"/>
      <c r="G29" s="80"/>
      <c r="H29" s="80"/>
      <c r="I29" s="80"/>
      <c r="J29" s="80"/>
      <c r="K29" s="80"/>
      <c r="L29" s="83"/>
      <c r="M29" s="83"/>
      <c r="N29" s="83"/>
      <c r="O29" s="83"/>
      <c r="P29" s="83"/>
      <c r="Q29" s="83"/>
      <c r="R29" s="83"/>
      <c r="S29" s="83"/>
      <c r="T29" s="83"/>
      <c r="U29" s="83"/>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3"/>
      <c r="AW29" s="83"/>
      <c r="AZ29" s="73"/>
      <c r="BA29" s="73"/>
      <c r="BB29" s="74"/>
      <c r="BC29" s="73"/>
      <c r="BD29" s="73"/>
      <c r="BE29" s="74"/>
      <c r="BF29" s="73"/>
      <c r="BG29" s="73"/>
      <c r="BH29" s="75"/>
      <c r="BI29" s="75"/>
      <c r="BJ29" s="74"/>
    </row>
    <row r="30" spans="1:65" x14ac:dyDescent="0.25">
      <c r="A30" s="80"/>
      <c r="B30" s="80"/>
      <c r="C30" s="80"/>
      <c r="D30" s="80"/>
      <c r="E30" s="81"/>
      <c r="F30" s="80"/>
      <c r="G30" s="80"/>
      <c r="H30" s="80"/>
      <c r="I30" s="80"/>
      <c r="J30" s="80"/>
      <c r="K30" s="80"/>
      <c r="L30" s="83"/>
      <c r="M30" s="83"/>
      <c r="N30" s="83"/>
      <c r="O30" s="83"/>
      <c r="P30" s="83"/>
      <c r="Q30" s="83"/>
      <c r="R30" s="83"/>
      <c r="S30" s="83"/>
      <c r="T30" s="83"/>
      <c r="U30" s="83"/>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3"/>
      <c r="AW30" s="83"/>
      <c r="AZ30" s="73"/>
      <c r="BA30" s="73"/>
      <c r="BB30" s="74"/>
      <c r="BC30" s="73"/>
      <c r="BD30" s="73"/>
      <c r="BE30" s="74"/>
      <c r="BF30" s="73"/>
      <c r="BG30" s="73"/>
      <c r="BH30" s="75"/>
      <c r="BI30" s="75"/>
      <c r="BJ30" s="74"/>
    </row>
    <row r="31" spans="1:65" x14ac:dyDescent="0.25">
      <c r="A31" s="80"/>
      <c r="B31" s="80"/>
      <c r="C31" s="80"/>
      <c r="D31" s="80"/>
      <c r="E31" s="81"/>
      <c r="F31" s="80"/>
      <c r="G31" s="80"/>
      <c r="H31" s="80"/>
      <c r="I31" s="80"/>
      <c r="J31" s="80"/>
      <c r="K31" s="80"/>
      <c r="L31" s="83"/>
      <c r="M31" s="83"/>
      <c r="N31" s="83"/>
      <c r="O31" s="83"/>
      <c r="P31" s="83"/>
      <c r="Q31" s="83"/>
      <c r="R31" s="83"/>
      <c r="S31" s="83"/>
      <c r="T31" s="83"/>
      <c r="U31" s="83"/>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3"/>
      <c r="AW31" s="83"/>
      <c r="AZ31" s="73"/>
      <c r="BA31" s="73"/>
      <c r="BB31" s="74"/>
      <c r="BC31" s="73"/>
      <c r="BD31" s="73"/>
      <c r="BE31" s="74"/>
      <c r="BF31" s="73"/>
      <c r="BG31" s="73"/>
      <c r="BH31" s="75"/>
      <c r="BI31" s="75"/>
      <c r="BJ31" s="74"/>
    </row>
    <row r="32" spans="1:65" x14ac:dyDescent="0.25">
      <c r="A32" s="80"/>
      <c r="B32" s="80"/>
      <c r="C32" s="80"/>
      <c r="D32" s="80"/>
      <c r="E32" s="81"/>
      <c r="F32" s="80"/>
      <c r="G32" s="80"/>
      <c r="H32" s="80"/>
      <c r="I32" s="80"/>
      <c r="J32" s="80"/>
      <c r="K32" s="80"/>
      <c r="L32" s="83"/>
      <c r="M32" s="83"/>
      <c r="N32" s="83"/>
      <c r="O32" s="83"/>
      <c r="P32" s="83"/>
      <c r="Q32" s="83"/>
      <c r="R32" s="83"/>
      <c r="S32" s="83"/>
      <c r="T32" s="83"/>
      <c r="U32" s="83"/>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3"/>
      <c r="AW32" s="83"/>
      <c r="AZ32" s="73"/>
      <c r="BA32" s="73"/>
      <c r="BB32" s="74"/>
      <c r="BC32" s="73"/>
      <c r="BD32" s="73"/>
      <c r="BE32" s="74"/>
      <c r="BF32" s="73"/>
      <c r="BG32" s="73"/>
      <c r="BH32" s="75"/>
      <c r="BI32" s="75"/>
      <c r="BJ32" s="74"/>
    </row>
    <row r="33" spans="1:62" x14ac:dyDescent="0.25">
      <c r="A33" s="80"/>
      <c r="B33" s="80"/>
      <c r="C33" s="80"/>
      <c r="D33" s="80"/>
      <c r="E33" s="81"/>
      <c r="F33" s="80"/>
      <c r="G33" s="80"/>
      <c r="H33" s="80"/>
      <c r="I33" s="80"/>
      <c r="J33" s="80"/>
      <c r="K33" s="80"/>
      <c r="L33" s="83"/>
      <c r="M33" s="83"/>
      <c r="N33" s="83"/>
      <c r="O33" s="83"/>
      <c r="P33" s="83"/>
      <c r="Q33" s="83"/>
      <c r="R33" s="83"/>
      <c r="S33" s="83"/>
      <c r="T33" s="83"/>
      <c r="U33" s="83"/>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3"/>
      <c r="AW33" s="83"/>
      <c r="AZ33" s="73"/>
      <c r="BA33" s="73"/>
      <c r="BB33" s="74"/>
      <c r="BC33" s="73"/>
      <c r="BD33" s="73"/>
      <c r="BE33" s="74"/>
      <c r="BF33" s="73"/>
      <c r="BG33" s="73"/>
      <c r="BH33" s="75"/>
      <c r="BI33" s="75"/>
      <c r="BJ33" s="74"/>
    </row>
    <row r="34" spans="1:62" x14ac:dyDescent="0.25">
      <c r="A34" s="80"/>
      <c r="B34" s="80"/>
      <c r="C34" s="80"/>
      <c r="D34" s="80"/>
      <c r="E34" s="81"/>
      <c r="F34" s="80"/>
      <c r="G34" s="80"/>
      <c r="H34" s="80"/>
      <c r="I34" s="80"/>
      <c r="J34" s="80"/>
      <c r="K34" s="80"/>
      <c r="L34" s="83"/>
      <c r="M34" s="83"/>
      <c r="N34" s="83"/>
      <c r="O34" s="83"/>
      <c r="P34" s="83"/>
      <c r="Q34" s="83"/>
      <c r="R34" s="83"/>
      <c r="S34" s="83"/>
      <c r="T34" s="83"/>
      <c r="U34" s="83"/>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3"/>
      <c r="AW34" s="83"/>
      <c r="AZ34" s="73"/>
      <c r="BA34" s="73"/>
      <c r="BB34" s="74"/>
      <c r="BC34" s="73"/>
      <c r="BD34" s="73"/>
      <c r="BE34" s="74"/>
      <c r="BF34" s="73"/>
      <c r="BG34" s="73"/>
      <c r="BH34" s="75"/>
      <c r="BI34" s="75"/>
      <c r="BJ34" s="74"/>
    </row>
    <row r="35" spans="1:62" x14ac:dyDescent="0.25">
      <c r="A35" s="80"/>
      <c r="B35" s="80"/>
      <c r="C35" s="80"/>
      <c r="D35" s="80"/>
      <c r="E35" s="81"/>
      <c r="F35" s="80"/>
      <c r="G35" s="80"/>
      <c r="H35" s="80"/>
      <c r="I35" s="80"/>
      <c r="J35" s="80"/>
      <c r="K35" s="80"/>
      <c r="L35" s="83"/>
      <c r="M35" s="83"/>
      <c r="N35" s="83"/>
      <c r="O35" s="83"/>
      <c r="P35" s="83"/>
      <c r="Q35" s="83"/>
      <c r="R35" s="83"/>
      <c r="S35" s="83"/>
      <c r="T35" s="83"/>
      <c r="U35" s="83"/>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3"/>
      <c r="AW35" s="83"/>
      <c r="AZ35" s="73"/>
      <c r="BA35" s="73"/>
      <c r="BB35" s="74"/>
      <c r="BC35" s="73"/>
      <c r="BD35" s="73"/>
      <c r="BE35" s="74"/>
      <c r="BF35" s="73"/>
      <c r="BG35" s="73"/>
      <c r="BH35" s="75"/>
      <c r="BI35" s="75"/>
      <c r="BJ35" s="74"/>
    </row>
    <row r="36" spans="1:62" x14ac:dyDescent="0.25">
      <c r="A36" s="80"/>
      <c r="B36" s="80"/>
      <c r="C36" s="80"/>
      <c r="D36" s="80"/>
      <c r="E36" s="81"/>
      <c r="F36" s="80"/>
      <c r="G36" s="80"/>
      <c r="H36" s="80"/>
      <c r="I36" s="80"/>
      <c r="J36" s="80"/>
      <c r="K36" s="80"/>
      <c r="L36" s="83"/>
      <c r="M36" s="83"/>
      <c r="N36" s="83"/>
      <c r="O36" s="83"/>
      <c r="P36" s="83"/>
      <c r="Q36" s="83"/>
      <c r="R36" s="83"/>
      <c r="S36" s="83"/>
      <c r="T36" s="83"/>
      <c r="U36" s="83"/>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3"/>
      <c r="AW36" s="83"/>
      <c r="AZ36" s="73"/>
      <c r="BA36" s="73"/>
      <c r="BB36" s="74"/>
      <c r="BC36" s="73"/>
      <c r="BD36" s="73"/>
      <c r="BE36" s="74"/>
      <c r="BF36" s="73"/>
      <c r="BG36" s="73"/>
      <c r="BH36" s="75"/>
      <c r="BI36" s="75"/>
      <c r="BJ36" s="74"/>
    </row>
    <row r="37" spans="1:62" x14ac:dyDescent="0.25">
      <c r="A37" s="80"/>
      <c r="B37" s="80"/>
      <c r="C37" s="80"/>
      <c r="D37" s="80"/>
      <c r="E37" s="81"/>
      <c r="F37" s="80"/>
      <c r="G37" s="80"/>
      <c r="H37" s="80"/>
      <c r="I37" s="80"/>
      <c r="J37" s="80"/>
      <c r="K37" s="80"/>
      <c r="L37" s="83"/>
      <c r="M37" s="83"/>
      <c r="N37" s="83"/>
      <c r="O37" s="83"/>
      <c r="P37" s="83"/>
      <c r="Q37" s="83"/>
      <c r="R37" s="83"/>
      <c r="S37" s="83"/>
      <c r="T37" s="83"/>
      <c r="U37" s="83"/>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3"/>
      <c r="AW37" s="83"/>
      <c r="AZ37" s="73"/>
      <c r="BA37" s="73"/>
      <c r="BB37" s="74"/>
      <c r="BC37" s="73"/>
      <c r="BD37" s="73"/>
      <c r="BE37" s="74"/>
      <c r="BF37" s="73"/>
      <c r="BG37" s="73"/>
      <c r="BH37" s="75"/>
      <c r="BI37" s="75"/>
      <c r="BJ37" s="74"/>
    </row>
    <row r="38" spans="1:62" x14ac:dyDescent="0.25">
      <c r="A38" s="80"/>
      <c r="B38" s="80"/>
      <c r="C38" s="80"/>
      <c r="D38" s="80"/>
      <c r="E38" s="81"/>
      <c r="F38" s="80"/>
      <c r="G38" s="80"/>
      <c r="H38" s="80"/>
      <c r="I38" s="80"/>
      <c r="J38" s="80"/>
      <c r="K38" s="80"/>
      <c r="L38" s="83"/>
      <c r="M38" s="83"/>
      <c r="N38" s="83"/>
      <c r="O38" s="83"/>
      <c r="P38" s="83"/>
      <c r="Q38" s="83"/>
      <c r="R38" s="83"/>
      <c r="S38" s="83"/>
      <c r="T38" s="83"/>
      <c r="U38" s="83"/>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3"/>
      <c r="AW38" s="83"/>
      <c r="AZ38" s="73"/>
      <c r="BA38" s="73"/>
      <c r="BB38" s="74"/>
      <c r="BC38" s="73"/>
      <c r="BD38" s="73"/>
      <c r="BE38" s="74"/>
      <c r="BF38" s="73"/>
      <c r="BG38" s="73"/>
      <c r="BH38" s="75"/>
      <c r="BI38" s="75"/>
      <c r="BJ38" s="74"/>
    </row>
    <row r="39" spans="1:62" x14ac:dyDescent="0.25">
      <c r="A39" s="80"/>
      <c r="B39" s="80"/>
      <c r="C39" s="80"/>
      <c r="D39" s="80"/>
      <c r="E39" s="81"/>
      <c r="F39" s="80"/>
      <c r="G39" s="80"/>
      <c r="H39" s="80"/>
      <c r="I39" s="80"/>
      <c r="J39" s="80"/>
      <c r="K39" s="80"/>
      <c r="L39" s="83"/>
      <c r="M39" s="83"/>
      <c r="N39" s="83"/>
      <c r="O39" s="83"/>
      <c r="P39" s="83"/>
      <c r="Q39" s="83"/>
      <c r="R39" s="83"/>
      <c r="S39" s="83"/>
      <c r="T39" s="83"/>
      <c r="U39" s="83"/>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3"/>
      <c r="AW39" s="83"/>
      <c r="AZ39" s="73"/>
      <c r="BA39" s="73"/>
      <c r="BB39" s="74"/>
      <c r="BC39" s="73"/>
      <c r="BD39" s="73"/>
      <c r="BE39" s="74"/>
      <c r="BF39" s="73"/>
      <c r="BG39" s="73"/>
      <c r="BH39" s="75"/>
      <c r="BI39" s="75"/>
      <c r="BJ39" s="74"/>
    </row>
    <row r="40" spans="1:62" x14ac:dyDescent="0.25">
      <c r="A40" s="80"/>
      <c r="B40" s="80"/>
      <c r="C40" s="80"/>
      <c r="D40" s="80"/>
      <c r="E40" s="81"/>
      <c r="F40" s="80"/>
      <c r="G40" s="80"/>
      <c r="H40" s="80"/>
      <c r="I40" s="80"/>
      <c r="J40" s="80"/>
      <c r="K40" s="80"/>
      <c r="L40" s="83"/>
      <c r="M40" s="83"/>
      <c r="N40" s="83"/>
      <c r="O40" s="83"/>
      <c r="P40" s="83"/>
      <c r="Q40" s="83"/>
      <c r="R40" s="83"/>
      <c r="S40" s="83"/>
      <c r="T40" s="83"/>
      <c r="U40" s="83"/>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3"/>
      <c r="AW40" s="83"/>
      <c r="AZ40" s="73"/>
      <c r="BA40" s="73"/>
      <c r="BB40" s="74"/>
      <c r="BC40" s="73"/>
      <c r="BD40" s="73"/>
      <c r="BE40" s="74"/>
      <c r="BF40" s="73"/>
      <c r="BG40" s="73"/>
      <c r="BH40" s="75"/>
      <c r="BI40" s="75"/>
      <c r="BJ40" s="74"/>
    </row>
    <row r="41" spans="1:62" x14ac:dyDescent="0.25">
      <c r="A41" s="80"/>
      <c r="B41" s="80"/>
      <c r="C41" s="80"/>
      <c r="D41" s="80"/>
      <c r="E41" s="81"/>
      <c r="F41" s="80"/>
      <c r="G41" s="80"/>
      <c r="H41" s="80"/>
      <c r="I41" s="80"/>
      <c r="J41" s="80"/>
      <c r="K41" s="80"/>
      <c r="L41" s="83"/>
      <c r="M41" s="83"/>
      <c r="N41" s="83"/>
      <c r="O41" s="83"/>
      <c r="P41" s="83"/>
      <c r="Q41" s="83"/>
      <c r="R41" s="83"/>
      <c r="S41" s="83"/>
      <c r="T41" s="83"/>
      <c r="U41" s="83"/>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3"/>
      <c r="AW41" s="83"/>
      <c r="AZ41" s="73"/>
      <c r="BA41" s="73"/>
      <c r="BB41" s="74"/>
      <c r="BC41" s="73"/>
      <c r="BD41" s="73"/>
      <c r="BE41" s="74"/>
      <c r="BF41" s="73"/>
      <c r="BG41" s="73"/>
      <c r="BH41" s="75"/>
      <c r="BI41" s="75"/>
      <c r="BJ41" s="74"/>
    </row>
    <row r="42" spans="1:62" x14ac:dyDescent="0.25">
      <c r="A42" s="80"/>
      <c r="B42" s="80"/>
      <c r="C42" s="80"/>
      <c r="D42" s="80"/>
      <c r="E42" s="81"/>
      <c r="F42" s="80"/>
      <c r="G42" s="80"/>
      <c r="H42" s="80"/>
      <c r="I42" s="80"/>
      <c r="J42" s="80"/>
      <c r="K42" s="80"/>
      <c r="L42" s="83"/>
      <c r="M42" s="83"/>
      <c r="N42" s="83"/>
      <c r="O42" s="83"/>
      <c r="P42" s="83"/>
      <c r="Q42" s="83"/>
      <c r="R42" s="83"/>
      <c r="S42" s="83"/>
      <c r="T42" s="83"/>
      <c r="U42" s="83"/>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3"/>
      <c r="AW42" s="83"/>
      <c r="AZ42" s="73"/>
      <c r="BA42" s="73"/>
      <c r="BB42" s="74"/>
      <c r="BC42" s="73"/>
      <c r="BD42" s="73"/>
      <c r="BE42" s="74"/>
      <c r="BF42" s="73"/>
      <c r="BG42" s="73"/>
      <c r="BH42" s="75"/>
      <c r="BI42" s="75"/>
      <c r="BJ42" s="74"/>
    </row>
    <row r="43" spans="1:62" x14ac:dyDescent="0.25">
      <c r="A43" s="80"/>
      <c r="B43" s="80"/>
      <c r="C43" s="80"/>
      <c r="D43" s="80"/>
      <c r="E43" s="81"/>
      <c r="F43" s="80"/>
      <c r="G43" s="80"/>
      <c r="H43" s="80"/>
      <c r="I43" s="80"/>
      <c r="J43" s="80"/>
      <c r="K43" s="80"/>
      <c r="L43" s="83"/>
      <c r="M43" s="83"/>
      <c r="N43" s="83"/>
      <c r="O43" s="83"/>
      <c r="P43" s="83"/>
      <c r="Q43" s="83"/>
      <c r="R43" s="83"/>
      <c r="S43" s="83"/>
      <c r="T43" s="83"/>
      <c r="U43" s="83"/>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3"/>
      <c r="AW43" s="83"/>
      <c r="AZ43" s="73"/>
      <c r="BA43" s="73"/>
      <c r="BB43" s="74"/>
      <c r="BC43" s="73"/>
      <c r="BD43" s="73"/>
      <c r="BE43" s="74"/>
      <c r="BF43" s="73"/>
      <c r="BG43" s="73"/>
      <c r="BH43" s="75"/>
      <c r="BI43" s="75"/>
      <c r="BJ43" s="74"/>
    </row>
    <row r="44" spans="1:62" x14ac:dyDescent="0.25">
      <c r="A44" s="80"/>
      <c r="B44" s="80"/>
      <c r="C44" s="80"/>
      <c r="D44" s="80"/>
      <c r="E44" s="81"/>
      <c r="F44" s="80"/>
      <c r="G44" s="80"/>
      <c r="H44" s="80"/>
      <c r="I44" s="80"/>
      <c r="J44" s="80"/>
      <c r="K44" s="80"/>
      <c r="L44" s="83"/>
      <c r="M44" s="83"/>
      <c r="N44" s="83"/>
      <c r="O44" s="83"/>
      <c r="P44" s="83"/>
      <c r="Q44" s="83"/>
      <c r="R44" s="83"/>
      <c r="S44" s="83"/>
      <c r="T44" s="83"/>
      <c r="U44" s="83"/>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3"/>
      <c r="AW44" s="83"/>
      <c r="AZ44" s="73"/>
      <c r="BA44" s="73"/>
      <c r="BB44" s="74"/>
      <c r="BC44" s="73"/>
      <c r="BD44" s="73"/>
      <c r="BE44" s="74"/>
      <c r="BF44" s="73"/>
      <c r="BG44" s="73"/>
      <c r="BH44" s="75"/>
      <c r="BI44" s="75"/>
      <c r="BJ44" s="74"/>
    </row>
    <row r="45" spans="1:62" x14ac:dyDescent="0.25">
      <c r="A45" s="80"/>
      <c r="B45" s="80"/>
      <c r="C45" s="80"/>
      <c r="D45" s="80"/>
      <c r="E45" s="81"/>
      <c r="F45" s="80"/>
      <c r="G45" s="80"/>
      <c r="H45" s="80"/>
      <c r="I45" s="80"/>
      <c r="J45" s="80"/>
      <c r="K45" s="80"/>
      <c r="L45" s="83"/>
      <c r="M45" s="83"/>
      <c r="N45" s="83"/>
      <c r="O45" s="83"/>
      <c r="P45" s="83"/>
      <c r="Q45" s="83"/>
      <c r="R45" s="83"/>
      <c r="S45" s="83"/>
      <c r="T45" s="83"/>
      <c r="U45" s="83"/>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3"/>
      <c r="AW45" s="83"/>
      <c r="AZ45" s="73"/>
      <c r="BA45" s="73"/>
      <c r="BB45" s="74"/>
      <c r="BC45" s="73"/>
      <c r="BD45" s="73"/>
      <c r="BE45" s="74"/>
      <c r="BF45" s="73"/>
      <c r="BG45" s="73"/>
      <c r="BH45" s="75"/>
      <c r="BI45" s="75"/>
      <c r="BJ45" s="74"/>
    </row>
    <row r="46" spans="1:62" x14ac:dyDescent="0.25">
      <c r="A46" s="80"/>
      <c r="B46" s="80"/>
      <c r="C46" s="80"/>
      <c r="D46" s="80"/>
      <c r="E46" s="81"/>
      <c r="F46" s="80"/>
      <c r="G46" s="80"/>
      <c r="H46" s="80"/>
      <c r="I46" s="80"/>
      <c r="J46" s="80"/>
      <c r="K46" s="80"/>
      <c r="L46" s="83"/>
      <c r="M46" s="83"/>
      <c r="N46" s="83"/>
      <c r="O46" s="83"/>
      <c r="P46" s="83"/>
      <c r="Q46" s="83"/>
      <c r="R46" s="83"/>
      <c r="S46" s="83"/>
      <c r="T46" s="83"/>
      <c r="U46" s="83"/>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3"/>
      <c r="AW46" s="83"/>
      <c r="AZ46" s="73"/>
      <c r="BA46" s="73"/>
      <c r="BB46" s="74"/>
      <c r="BC46" s="73"/>
      <c r="BD46" s="73"/>
      <c r="BE46" s="74"/>
      <c r="BF46" s="73"/>
      <c r="BG46" s="73"/>
      <c r="BH46" s="75"/>
      <c r="BI46" s="75"/>
      <c r="BJ46" s="74"/>
    </row>
    <row r="47" spans="1:62" x14ac:dyDescent="0.25">
      <c r="A47" s="80"/>
      <c r="B47" s="80"/>
      <c r="C47" s="80"/>
      <c r="D47" s="80"/>
      <c r="E47" s="81"/>
      <c r="F47" s="80"/>
      <c r="G47" s="80"/>
      <c r="H47" s="80"/>
      <c r="I47" s="80"/>
      <c r="J47" s="80"/>
      <c r="K47" s="80"/>
      <c r="L47" s="83"/>
      <c r="M47" s="83"/>
      <c r="N47" s="83"/>
      <c r="O47" s="83"/>
      <c r="P47" s="83"/>
      <c r="Q47" s="83"/>
      <c r="R47" s="83"/>
      <c r="S47" s="83"/>
      <c r="T47" s="83"/>
      <c r="U47" s="83"/>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3"/>
      <c r="AW47" s="83"/>
      <c r="AZ47" s="73"/>
      <c r="BA47" s="73"/>
      <c r="BB47" s="74"/>
      <c r="BC47" s="73"/>
      <c r="BD47" s="73"/>
      <c r="BE47" s="74"/>
      <c r="BF47" s="73"/>
      <c r="BG47" s="73"/>
      <c r="BH47" s="75"/>
      <c r="BI47" s="75"/>
      <c r="BJ47" s="74"/>
    </row>
    <row r="48" spans="1:62" x14ac:dyDescent="0.25">
      <c r="A48" s="80"/>
      <c r="B48" s="80"/>
      <c r="C48" s="80"/>
      <c r="D48" s="80"/>
      <c r="E48" s="81"/>
      <c r="F48" s="80"/>
      <c r="G48" s="80"/>
      <c r="H48" s="80"/>
      <c r="I48" s="80"/>
      <c r="J48" s="80"/>
      <c r="K48" s="80"/>
      <c r="L48" s="83"/>
      <c r="M48" s="83"/>
      <c r="N48" s="83"/>
      <c r="O48" s="83"/>
      <c r="P48" s="83"/>
      <c r="Q48" s="83"/>
      <c r="R48" s="83"/>
      <c r="S48" s="83"/>
      <c r="T48" s="83"/>
      <c r="U48" s="83"/>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3"/>
      <c r="AW48" s="83"/>
      <c r="AZ48" s="73"/>
      <c r="BA48" s="73"/>
      <c r="BB48" s="74"/>
      <c r="BC48" s="73"/>
      <c r="BD48" s="73"/>
      <c r="BE48" s="74"/>
      <c r="BF48" s="73"/>
      <c r="BG48" s="73"/>
      <c r="BH48" s="75"/>
      <c r="BI48" s="75"/>
      <c r="BJ48" s="74"/>
    </row>
    <row r="49" spans="1:62" x14ac:dyDescent="0.25">
      <c r="A49" s="80"/>
      <c r="B49" s="80"/>
      <c r="C49" s="80"/>
      <c r="D49" s="80"/>
      <c r="E49" s="81"/>
      <c r="F49" s="80"/>
      <c r="G49" s="80"/>
      <c r="H49" s="80"/>
      <c r="I49" s="80"/>
      <c r="J49" s="80"/>
      <c r="K49" s="80"/>
      <c r="L49" s="83"/>
      <c r="M49" s="83"/>
      <c r="N49" s="83"/>
      <c r="O49" s="83"/>
      <c r="P49" s="83"/>
      <c r="Q49" s="83"/>
      <c r="R49" s="83"/>
      <c r="S49" s="83"/>
      <c r="T49" s="83"/>
      <c r="U49" s="83"/>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3"/>
      <c r="AW49" s="83"/>
      <c r="AZ49" s="73"/>
      <c r="BA49" s="73"/>
      <c r="BB49" s="74"/>
      <c r="BC49" s="73"/>
      <c r="BD49" s="73"/>
      <c r="BE49" s="74"/>
      <c r="BF49" s="73"/>
      <c r="BG49" s="73"/>
      <c r="BH49" s="75"/>
      <c r="BI49" s="75"/>
      <c r="BJ49" s="74"/>
    </row>
    <row r="50" spans="1:62" x14ac:dyDescent="0.25">
      <c r="A50" s="80"/>
      <c r="B50" s="80"/>
      <c r="C50" s="80"/>
      <c r="D50" s="80"/>
      <c r="E50" s="81"/>
      <c r="F50" s="80"/>
      <c r="G50" s="80"/>
      <c r="H50" s="80"/>
      <c r="I50" s="80"/>
      <c r="J50" s="80"/>
      <c r="K50" s="80"/>
      <c r="L50" s="83"/>
      <c r="M50" s="83"/>
      <c r="N50" s="83"/>
      <c r="O50" s="83"/>
      <c r="P50" s="83"/>
      <c r="Q50" s="83"/>
      <c r="R50" s="83"/>
      <c r="S50" s="83"/>
      <c r="T50" s="83"/>
      <c r="U50" s="83"/>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3"/>
      <c r="AW50" s="83"/>
      <c r="AZ50" s="73"/>
      <c r="BA50" s="73"/>
      <c r="BB50" s="74"/>
      <c r="BC50" s="73"/>
      <c r="BD50" s="73"/>
      <c r="BE50" s="74"/>
      <c r="BF50" s="73"/>
      <c r="BG50" s="73"/>
      <c r="BH50" s="75"/>
      <c r="BI50" s="75"/>
      <c r="BJ50" s="74"/>
    </row>
    <row r="51" spans="1:62" x14ac:dyDescent="0.25">
      <c r="A51" s="80"/>
      <c r="B51" s="80"/>
      <c r="C51" s="80"/>
      <c r="D51" s="80"/>
      <c r="E51" s="81"/>
      <c r="F51" s="80"/>
      <c r="G51" s="80"/>
      <c r="H51" s="80"/>
      <c r="I51" s="80"/>
      <c r="J51" s="80"/>
      <c r="K51" s="80"/>
      <c r="L51" s="83"/>
      <c r="M51" s="83"/>
      <c r="N51" s="83"/>
      <c r="O51" s="83"/>
      <c r="P51" s="83"/>
      <c r="Q51" s="83"/>
      <c r="R51" s="83"/>
      <c r="S51" s="83"/>
      <c r="T51" s="83"/>
      <c r="U51" s="83"/>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3"/>
      <c r="AW51" s="83"/>
      <c r="AZ51" s="73"/>
      <c r="BA51" s="73"/>
      <c r="BB51" s="74"/>
      <c r="BC51" s="73"/>
      <c r="BD51" s="73"/>
      <c r="BE51" s="74"/>
      <c r="BF51" s="73"/>
      <c r="BG51" s="73"/>
      <c r="BH51" s="75"/>
      <c r="BI51" s="75"/>
      <c r="BJ51" s="74"/>
    </row>
    <row r="52" spans="1:62" x14ac:dyDescent="0.25">
      <c r="A52" s="80"/>
      <c r="B52" s="80"/>
      <c r="C52" s="80"/>
      <c r="D52" s="80"/>
      <c r="E52" s="81"/>
      <c r="F52" s="80"/>
      <c r="G52" s="80"/>
      <c r="H52" s="80"/>
      <c r="I52" s="80"/>
      <c r="J52" s="80"/>
      <c r="K52" s="80"/>
      <c r="L52" s="83"/>
      <c r="M52" s="83"/>
      <c r="N52" s="83"/>
      <c r="O52" s="83"/>
      <c r="P52" s="83"/>
      <c r="Q52" s="83"/>
      <c r="R52" s="83"/>
      <c r="S52" s="83"/>
      <c r="T52" s="83"/>
      <c r="U52" s="83"/>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3"/>
      <c r="AW52" s="83"/>
      <c r="AZ52" s="73"/>
      <c r="BA52" s="73"/>
      <c r="BB52" s="74"/>
      <c r="BC52" s="73"/>
      <c r="BD52" s="73"/>
      <c r="BE52" s="74"/>
      <c r="BF52" s="73"/>
      <c r="BG52" s="73"/>
      <c r="BH52" s="75"/>
      <c r="BI52" s="75"/>
      <c r="BJ52" s="74"/>
    </row>
    <row r="53" spans="1:62" x14ac:dyDescent="0.25">
      <c r="A53" s="80"/>
      <c r="B53" s="80"/>
      <c r="C53" s="80"/>
      <c r="D53" s="80"/>
      <c r="E53" s="81"/>
      <c r="F53" s="80"/>
      <c r="G53" s="80"/>
      <c r="H53" s="80"/>
      <c r="I53" s="80"/>
      <c r="J53" s="80"/>
      <c r="K53" s="80"/>
      <c r="L53" s="83"/>
      <c r="M53" s="83"/>
      <c r="N53" s="83"/>
      <c r="O53" s="83"/>
      <c r="P53" s="83"/>
      <c r="Q53" s="83"/>
      <c r="R53" s="83"/>
      <c r="S53" s="83"/>
      <c r="T53" s="83"/>
      <c r="U53" s="83"/>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3"/>
      <c r="AW53" s="83"/>
      <c r="AZ53" s="73"/>
      <c r="BA53" s="73"/>
      <c r="BB53" s="74"/>
      <c r="BC53" s="73"/>
      <c r="BD53" s="73"/>
      <c r="BE53" s="74"/>
      <c r="BF53" s="73"/>
      <c r="BG53" s="73"/>
      <c r="BH53" s="75"/>
      <c r="BI53" s="75"/>
      <c r="BJ53" s="74"/>
    </row>
    <row r="54" spans="1:62" x14ac:dyDescent="0.25">
      <c r="A54" s="80"/>
      <c r="B54" s="80"/>
      <c r="C54" s="80"/>
      <c r="D54" s="80"/>
      <c r="E54" s="81"/>
      <c r="F54" s="80"/>
      <c r="G54" s="80"/>
      <c r="H54" s="80"/>
      <c r="I54" s="80"/>
      <c r="J54" s="80"/>
      <c r="K54" s="80"/>
      <c r="L54" s="83"/>
      <c r="M54" s="83"/>
      <c r="N54" s="83"/>
      <c r="O54" s="83"/>
      <c r="P54" s="83"/>
      <c r="Q54" s="83"/>
      <c r="R54" s="83"/>
      <c r="S54" s="83"/>
      <c r="T54" s="83"/>
      <c r="U54" s="83"/>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3"/>
      <c r="AW54" s="83"/>
      <c r="AZ54" s="73"/>
      <c r="BA54" s="73"/>
      <c r="BB54" s="74"/>
      <c r="BC54" s="73"/>
      <c r="BD54" s="73"/>
      <c r="BE54" s="74"/>
      <c r="BF54" s="73"/>
      <c r="BG54" s="73"/>
      <c r="BH54" s="75"/>
      <c r="BI54" s="75"/>
      <c r="BJ54" s="74"/>
    </row>
    <row r="55" spans="1:62" x14ac:dyDescent="0.25">
      <c r="A55" s="80"/>
      <c r="B55" s="80"/>
      <c r="C55" s="80"/>
      <c r="D55" s="80"/>
      <c r="E55" s="81"/>
      <c r="F55" s="80"/>
      <c r="G55" s="80"/>
      <c r="H55" s="80"/>
      <c r="I55" s="80"/>
      <c r="J55" s="80"/>
      <c r="K55" s="80"/>
      <c r="L55" s="83"/>
      <c r="M55" s="83"/>
      <c r="N55" s="83"/>
      <c r="O55" s="83"/>
      <c r="P55" s="83"/>
      <c r="Q55" s="83"/>
      <c r="R55" s="83"/>
      <c r="S55" s="83"/>
      <c r="T55" s="83"/>
      <c r="U55" s="83"/>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3"/>
      <c r="AW55" s="83"/>
      <c r="AZ55" s="73"/>
      <c r="BA55" s="73"/>
      <c r="BB55" s="74"/>
      <c r="BC55" s="73"/>
      <c r="BD55" s="73"/>
      <c r="BE55" s="74"/>
      <c r="BF55" s="73"/>
      <c r="BG55" s="73"/>
      <c r="BH55" s="75"/>
      <c r="BI55" s="75"/>
      <c r="BJ55" s="74"/>
    </row>
    <row r="56" spans="1:62" x14ac:dyDescent="0.25">
      <c r="A56" s="80"/>
      <c r="B56" s="80"/>
      <c r="C56" s="80"/>
      <c r="D56" s="80"/>
      <c r="E56" s="81"/>
      <c r="F56" s="80"/>
      <c r="G56" s="80"/>
      <c r="H56" s="80"/>
      <c r="I56" s="80"/>
      <c r="J56" s="80"/>
      <c r="K56" s="80"/>
      <c r="L56" s="83"/>
      <c r="M56" s="83"/>
      <c r="N56" s="83"/>
      <c r="O56" s="83"/>
      <c r="P56" s="83"/>
      <c r="Q56" s="83"/>
      <c r="R56" s="83"/>
      <c r="S56" s="83"/>
      <c r="T56" s="83"/>
      <c r="U56" s="83"/>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3"/>
      <c r="AW56" s="83"/>
      <c r="AZ56" s="73"/>
      <c r="BA56" s="73"/>
      <c r="BB56" s="74"/>
      <c r="BC56" s="73"/>
      <c r="BD56" s="73"/>
      <c r="BE56" s="74"/>
      <c r="BF56" s="73"/>
      <c r="BG56" s="73"/>
      <c r="BH56" s="75"/>
      <c r="BI56" s="75"/>
      <c r="BJ56" s="74"/>
    </row>
    <row r="57" spans="1:62" x14ac:dyDescent="0.25">
      <c r="A57" s="80"/>
      <c r="B57" s="80"/>
      <c r="C57" s="80"/>
      <c r="D57" s="80"/>
      <c r="E57" s="81"/>
      <c r="F57" s="80"/>
      <c r="G57" s="80"/>
      <c r="H57" s="80"/>
      <c r="I57" s="80"/>
      <c r="J57" s="80"/>
      <c r="K57" s="80"/>
      <c r="L57" s="83"/>
      <c r="M57" s="83"/>
      <c r="N57" s="83"/>
      <c r="O57" s="83"/>
      <c r="P57" s="83"/>
      <c r="Q57" s="83"/>
      <c r="R57" s="83"/>
      <c r="S57" s="83"/>
      <c r="T57" s="83"/>
      <c r="U57" s="83"/>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3"/>
      <c r="AW57" s="83"/>
      <c r="AZ57" s="73"/>
      <c r="BA57" s="73"/>
      <c r="BB57" s="74"/>
      <c r="BC57" s="73"/>
      <c r="BD57" s="73"/>
      <c r="BE57" s="74"/>
      <c r="BF57" s="73"/>
      <c r="BG57" s="73"/>
      <c r="BH57" s="75"/>
      <c r="BI57" s="75"/>
      <c r="BJ57" s="74"/>
    </row>
    <row r="58" spans="1:62" x14ac:dyDescent="0.25">
      <c r="A58" s="80"/>
      <c r="B58" s="80"/>
      <c r="C58" s="80"/>
      <c r="D58" s="80"/>
      <c r="E58" s="81"/>
      <c r="F58" s="80"/>
      <c r="G58" s="80"/>
      <c r="H58" s="80"/>
      <c r="I58" s="80"/>
      <c r="J58" s="80"/>
      <c r="K58" s="80"/>
      <c r="L58" s="83"/>
      <c r="M58" s="83"/>
      <c r="N58" s="83"/>
      <c r="O58" s="83"/>
      <c r="P58" s="83"/>
      <c r="Q58" s="83"/>
      <c r="R58" s="83"/>
      <c r="S58" s="83"/>
      <c r="T58" s="83"/>
      <c r="U58" s="83"/>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3"/>
      <c r="AW58" s="83"/>
      <c r="AZ58" s="73"/>
      <c r="BA58" s="73"/>
      <c r="BB58" s="74"/>
      <c r="BC58" s="73"/>
      <c r="BD58" s="73"/>
      <c r="BE58" s="74"/>
      <c r="BF58" s="73"/>
      <c r="BG58" s="73"/>
      <c r="BH58" s="75"/>
      <c r="BI58" s="75"/>
      <c r="BJ58" s="74"/>
    </row>
    <row r="59" spans="1:62" x14ac:dyDescent="0.25">
      <c r="A59" s="80"/>
      <c r="B59" s="80"/>
      <c r="C59" s="80"/>
      <c r="D59" s="80"/>
      <c r="E59" s="81"/>
      <c r="F59" s="80"/>
      <c r="G59" s="80"/>
      <c r="H59" s="80"/>
      <c r="I59" s="80"/>
      <c r="J59" s="80"/>
      <c r="K59" s="80"/>
      <c r="L59" s="83"/>
      <c r="M59" s="83"/>
      <c r="N59" s="83"/>
      <c r="O59" s="83"/>
      <c r="P59" s="83"/>
      <c r="Q59" s="83"/>
      <c r="R59" s="83"/>
      <c r="S59" s="83"/>
      <c r="T59" s="83"/>
      <c r="U59" s="83"/>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3"/>
      <c r="AW59" s="83"/>
      <c r="AZ59" s="73"/>
      <c r="BA59" s="73"/>
      <c r="BB59" s="74"/>
      <c r="BC59" s="73"/>
      <c r="BD59" s="73"/>
      <c r="BE59" s="74"/>
      <c r="BF59" s="73"/>
      <c r="BG59" s="73"/>
      <c r="BH59" s="75"/>
      <c r="BI59" s="75"/>
      <c r="BJ59" s="74"/>
    </row>
    <row r="60" spans="1:62" x14ac:dyDescent="0.25">
      <c r="A60" s="80"/>
      <c r="B60" s="80"/>
      <c r="C60" s="80"/>
      <c r="D60" s="80"/>
      <c r="E60" s="81"/>
      <c r="F60" s="80"/>
      <c r="G60" s="80"/>
      <c r="H60" s="80"/>
      <c r="I60" s="80"/>
      <c r="J60" s="80"/>
      <c r="K60" s="80"/>
      <c r="L60" s="83"/>
      <c r="M60" s="83"/>
      <c r="N60" s="83"/>
      <c r="O60" s="83"/>
      <c r="P60" s="83"/>
      <c r="Q60" s="83"/>
      <c r="R60" s="83"/>
      <c r="S60" s="83"/>
      <c r="T60" s="83"/>
      <c r="U60" s="83"/>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3"/>
      <c r="AW60" s="83"/>
      <c r="AZ60" s="73"/>
      <c r="BA60" s="73"/>
      <c r="BB60" s="74"/>
      <c r="BC60" s="73"/>
      <c r="BD60" s="73"/>
      <c r="BE60" s="74"/>
      <c r="BF60" s="73"/>
      <c r="BG60" s="73"/>
      <c r="BH60" s="75"/>
      <c r="BI60" s="75"/>
      <c r="BJ60" s="74"/>
    </row>
    <row r="61" spans="1:62" x14ac:dyDescent="0.25">
      <c r="A61" s="80"/>
      <c r="B61" s="80"/>
      <c r="C61" s="80"/>
      <c r="D61" s="80"/>
      <c r="E61" s="81"/>
      <c r="F61" s="80"/>
      <c r="G61" s="80"/>
      <c r="H61" s="80"/>
      <c r="I61" s="80"/>
      <c r="J61" s="80"/>
      <c r="K61" s="80"/>
      <c r="L61" s="83"/>
      <c r="M61" s="83"/>
      <c r="N61" s="83"/>
      <c r="O61" s="83"/>
      <c r="P61" s="83"/>
      <c r="Q61" s="83"/>
      <c r="R61" s="83"/>
      <c r="S61" s="83"/>
      <c r="T61" s="83"/>
      <c r="U61" s="83"/>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3"/>
      <c r="AW61" s="83"/>
      <c r="AZ61" s="73"/>
      <c r="BA61" s="73"/>
      <c r="BB61" s="74"/>
      <c r="BC61" s="73"/>
      <c r="BD61" s="73"/>
      <c r="BE61" s="74"/>
      <c r="BF61" s="73"/>
      <c r="BG61" s="73"/>
      <c r="BH61" s="75"/>
      <c r="BI61" s="75"/>
      <c r="BJ61" s="74"/>
    </row>
    <row r="62" spans="1:62" x14ac:dyDescent="0.25">
      <c r="A62" s="80"/>
      <c r="B62" s="80"/>
      <c r="C62" s="80"/>
      <c r="D62" s="80"/>
      <c r="E62" s="81"/>
      <c r="F62" s="80"/>
      <c r="G62" s="80"/>
      <c r="H62" s="80"/>
      <c r="I62" s="80"/>
      <c r="J62" s="80"/>
      <c r="K62" s="80"/>
      <c r="L62" s="83"/>
      <c r="M62" s="83"/>
      <c r="N62" s="83"/>
      <c r="O62" s="83"/>
      <c r="P62" s="83"/>
      <c r="Q62" s="83"/>
      <c r="R62" s="83"/>
      <c r="S62" s="83"/>
      <c r="T62" s="83"/>
      <c r="U62" s="83"/>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3"/>
      <c r="AW62" s="83"/>
      <c r="AZ62" s="73"/>
      <c r="BA62" s="73"/>
      <c r="BB62" s="74"/>
      <c r="BC62" s="73"/>
      <c r="BD62" s="73"/>
      <c r="BE62" s="74"/>
      <c r="BF62" s="73"/>
      <c r="BG62" s="73"/>
      <c r="BH62" s="75"/>
      <c r="BI62" s="75"/>
      <c r="BJ62" s="74"/>
    </row>
    <row r="63" spans="1:62" x14ac:dyDescent="0.25">
      <c r="A63" s="80"/>
      <c r="B63" s="80"/>
      <c r="C63" s="80"/>
      <c r="D63" s="80"/>
      <c r="E63" s="81"/>
      <c r="F63" s="80"/>
      <c r="G63" s="80"/>
      <c r="H63" s="80"/>
      <c r="I63" s="80"/>
      <c r="J63" s="80"/>
      <c r="K63" s="80"/>
      <c r="L63" s="83"/>
      <c r="M63" s="83"/>
      <c r="N63" s="83"/>
      <c r="O63" s="83"/>
      <c r="P63" s="83"/>
      <c r="Q63" s="83"/>
      <c r="R63" s="83"/>
      <c r="S63" s="83"/>
      <c r="T63" s="83"/>
      <c r="U63" s="83"/>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3"/>
      <c r="AW63" s="83"/>
      <c r="AZ63" s="73"/>
      <c r="BA63" s="73"/>
      <c r="BB63" s="74"/>
      <c r="BC63" s="73"/>
      <c r="BD63" s="73"/>
      <c r="BE63" s="74"/>
      <c r="BF63" s="73"/>
      <c r="BG63" s="73"/>
      <c r="BH63" s="75"/>
      <c r="BI63" s="75"/>
      <c r="BJ63" s="74"/>
    </row>
    <row r="64" spans="1:62" x14ac:dyDescent="0.25">
      <c r="A64" s="80"/>
      <c r="B64" s="80"/>
      <c r="C64" s="80"/>
      <c r="D64" s="80"/>
      <c r="E64" s="81"/>
      <c r="F64" s="80"/>
      <c r="G64" s="80"/>
      <c r="H64" s="80"/>
      <c r="I64" s="80"/>
      <c r="J64" s="80"/>
      <c r="K64" s="80"/>
      <c r="L64" s="83"/>
      <c r="M64" s="83"/>
      <c r="N64" s="83"/>
      <c r="O64" s="83"/>
      <c r="P64" s="83"/>
      <c r="Q64" s="83"/>
      <c r="R64" s="83"/>
      <c r="S64" s="83"/>
      <c r="T64" s="83"/>
      <c r="U64" s="83"/>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3"/>
      <c r="AW64" s="83"/>
      <c r="AZ64" s="73"/>
      <c r="BA64" s="73"/>
      <c r="BB64" s="74"/>
      <c r="BC64" s="73"/>
      <c r="BD64" s="73"/>
      <c r="BE64" s="74"/>
      <c r="BF64" s="73"/>
      <c r="BG64" s="73"/>
      <c r="BH64" s="75"/>
      <c r="BI64" s="75"/>
      <c r="BJ64" s="74"/>
    </row>
    <row r="65" spans="1:62" x14ac:dyDescent="0.25">
      <c r="A65" s="80"/>
      <c r="B65" s="80"/>
      <c r="C65" s="80"/>
      <c r="D65" s="80"/>
      <c r="E65" s="81"/>
      <c r="F65" s="80"/>
      <c r="G65" s="80"/>
      <c r="H65" s="80"/>
      <c r="I65" s="80"/>
      <c r="J65" s="80"/>
      <c r="K65" s="80"/>
      <c r="L65" s="83"/>
      <c r="M65" s="83"/>
      <c r="N65" s="83"/>
      <c r="O65" s="83"/>
      <c r="P65" s="83"/>
      <c r="Q65" s="83"/>
      <c r="R65" s="83"/>
      <c r="S65" s="83"/>
      <c r="T65" s="83"/>
      <c r="U65" s="83"/>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3"/>
      <c r="AW65" s="83"/>
      <c r="AZ65" s="73"/>
      <c r="BA65" s="73"/>
      <c r="BB65" s="74"/>
      <c r="BC65" s="73"/>
      <c r="BD65" s="73"/>
      <c r="BE65" s="74"/>
      <c r="BF65" s="73"/>
      <c r="BG65" s="73"/>
      <c r="BH65" s="75"/>
      <c r="BI65" s="75"/>
      <c r="BJ65" s="74"/>
    </row>
    <row r="66" spans="1:62" x14ac:dyDescent="0.25">
      <c r="A66" s="80"/>
      <c r="B66" s="80"/>
      <c r="C66" s="80"/>
      <c r="D66" s="80"/>
      <c r="E66" s="81"/>
      <c r="F66" s="80"/>
      <c r="G66" s="80"/>
      <c r="H66" s="80"/>
      <c r="I66" s="80"/>
      <c r="J66" s="80"/>
      <c r="K66" s="80"/>
      <c r="L66" s="83"/>
      <c r="M66" s="83"/>
      <c r="N66" s="83"/>
      <c r="O66" s="83"/>
      <c r="P66" s="83"/>
      <c r="Q66" s="83"/>
      <c r="R66" s="83"/>
      <c r="S66" s="83"/>
      <c r="T66" s="83"/>
      <c r="U66" s="83"/>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3"/>
      <c r="AW66" s="83"/>
      <c r="AZ66" s="73"/>
      <c r="BA66" s="73"/>
      <c r="BB66" s="74"/>
      <c r="BC66" s="73"/>
      <c r="BD66" s="73"/>
      <c r="BE66" s="74"/>
      <c r="BF66" s="73"/>
      <c r="BG66" s="73"/>
      <c r="BH66" s="75"/>
      <c r="BI66" s="75"/>
      <c r="BJ66" s="74"/>
    </row>
    <row r="67" spans="1:62" x14ac:dyDescent="0.25">
      <c r="A67" s="80"/>
      <c r="B67" s="80"/>
      <c r="C67" s="80"/>
      <c r="D67" s="80"/>
      <c r="E67" s="81"/>
      <c r="F67" s="80"/>
      <c r="G67" s="80"/>
      <c r="H67" s="80"/>
      <c r="I67" s="80"/>
      <c r="J67" s="80"/>
      <c r="K67" s="80"/>
      <c r="L67" s="83"/>
      <c r="M67" s="83"/>
      <c r="N67" s="83"/>
      <c r="O67" s="83"/>
      <c r="P67" s="83"/>
      <c r="Q67" s="83"/>
      <c r="R67" s="83"/>
      <c r="S67" s="83"/>
      <c r="T67" s="83"/>
      <c r="U67" s="83"/>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3"/>
      <c r="AW67" s="83"/>
      <c r="AZ67" s="73"/>
      <c r="BA67" s="73"/>
      <c r="BB67" s="74"/>
      <c r="BC67" s="73"/>
      <c r="BD67" s="73"/>
      <c r="BE67" s="74"/>
      <c r="BF67" s="73"/>
      <c r="BG67" s="73"/>
      <c r="BH67" s="75"/>
      <c r="BI67" s="75"/>
      <c r="BJ67" s="74"/>
    </row>
    <row r="68" spans="1:62" x14ac:dyDescent="0.25">
      <c r="A68" s="80"/>
      <c r="B68" s="80"/>
      <c r="C68" s="80"/>
      <c r="D68" s="80"/>
      <c r="E68" s="81"/>
      <c r="F68" s="80"/>
      <c r="G68" s="80"/>
      <c r="H68" s="80"/>
      <c r="I68" s="80"/>
      <c r="J68" s="80"/>
      <c r="K68" s="80"/>
      <c r="L68" s="83"/>
      <c r="M68" s="83"/>
      <c r="N68" s="83"/>
      <c r="O68" s="83"/>
      <c r="P68" s="83"/>
      <c r="Q68" s="83"/>
      <c r="R68" s="83"/>
      <c r="S68" s="83"/>
      <c r="T68" s="83"/>
      <c r="U68" s="83"/>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3"/>
      <c r="AW68" s="83"/>
      <c r="AZ68" s="73"/>
      <c r="BA68" s="73"/>
      <c r="BB68" s="74"/>
      <c r="BC68" s="73"/>
      <c r="BD68" s="73"/>
      <c r="BE68" s="74"/>
      <c r="BF68" s="73"/>
      <c r="BG68" s="73"/>
      <c r="BH68" s="75"/>
      <c r="BI68" s="75"/>
      <c r="BJ68" s="74"/>
    </row>
    <row r="69" spans="1:62" x14ac:dyDescent="0.25">
      <c r="A69" s="80"/>
      <c r="B69" s="80"/>
      <c r="C69" s="80"/>
      <c r="D69" s="80"/>
      <c r="E69" s="81"/>
      <c r="F69" s="80"/>
      <c r="G69" s="80"/>
      <c r="H69" s="80"/>
      <c r="I69" s="80"/>
      <c r="J69" s="80"/>
      <c r="K69" s="80"/>
      <c r="L69" s="83"/>
      <c r="M69" s="83"/>
      <c r="N69" s="83"/>
      <c r="O69" s="83"/>
      <c r="P69" s="83"/>
      <c r="Q69" s="83"/>
      <c r="R69" s="83"/>
      <c r="S69" s="83"/>
      <c r="T69" s="83"/>
      <c r="U69" s="83"/>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3"/>
      <c r="AW69" s="83"/>
      <c r="AZ69" s="73"/>
      <c r="BA69" s="73"/>
      <c r="BB69" s="74"/>
      <c r="BC69" s="73"/>
      <c r="BD69" s="73"/>
      <c r="BE69" s="74"/>
      <c r="BF69" s="73"/>
      <c r="BG69" s="73"/>
      <c r="BH69" s="75"/>
      <c r="BI69" s="75"/>
      <c r="BJ69" s="74"/>
    </row>
    <row r="70" spans="1:62" x14ac:dyDescent="0.25">
      <c r="A70" s="80"/>
      <c r="B70" s="80"/>
      <c r="C70" s="80"/>
      <c r="D70" s="80"/>
      <c r="E70" s="81"/>
      <c r="F70" s="80"/>
      <c r="G70" s="80"/>
      <c r="H70" s="80"/>
      <c r="I70" s="80"/>
      <c r="J70" s="80"/>
      <c r="K70" s="80"/>
      <c r="L70" s="83"/>
      <c r="M70" s="83"/>
      <c r="N70" s="83"/>
      <c r="O70" s="83"/>
      <c r="P70" s="83"/>
      <c r="Q70" s="83"/>
      <c r="R70" s="83"/>
      <c r="S70" s="83"/>
      <c r="T70" s="83"/>
      <c r="U70" s="83"/>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3"/>
      <c r="AW70" s="83"/>
      <c r="AZ70" s="73"/>
      <c r="BA70" s="73"/>
      <c r="BB70" s="74"/>
      <c r="BC70" s="73"/>
      <c r="BD70" s="73"/>
      <c r="BE70" s="74"/>
      <c r="BF70" s="73"/>
      <c r="BG70" s="73"/>
      <c r="BH70" s="75"/>
      <c r="BI70" s="75"/>
      <c r="BJ70" s="74"/>
    </row>
    <row r="71" spans="1:62" x14ac:dyDescent="0.25">
      <c r="A71" s="80"/>
      <c r="B71" s="80"/>
      <c r="C71" s="80"/>
      <c r="D71" s="80"/>
      <c r="E71" s="81"/>
      <c r="F71" s="80"/>
      <c r="G71" s="80"/>
      <c r="H71" s="80"/>
      <c r="I71" s="80"/>
      <c r="J71" s="80"/>
      <c r="K71" s="80"/>
      <c r="L71" s="83"/>
      <c r="M71" s="83"/>
      <c r="N71" s="83"/>
      <c r="O71" s="83"/>
      <c r="P71" s="83"/>
      <c r="Q71" s="83"/>
      <c r="R71" s="83"/>
      <c r="S71" s="83"/>
      <c r="T71" s="83"/>
      <c r="U71" s="83"/>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3"/>
      <c r="AW71" s="83"/>
      <c r="AZ71" s="73"/>
      <c r="BA71" s="73"/>
      <c r="BB71" s="74"/>
      <c r="BC71" s="73"/>
      <c r="BD71" s="73"/>
      <c r="BE71" s="74"/>
      <c r="BF71" s="73"/>
      <c r="BG71" s="73"/>
      <c r="BH71" s="75"/>
      <c r="BI71" s="75"/>
      <c r="BJ71" s="74"/>
    </row>
    <row r="72" spans="1:62" x14ac:dyDescent="0.25">
      <c r="A72" s="80"/>
      <c r="B72" s="80"/>
      <c r="C72" s="80"/>
      <c r="D72" s="80"/>
      <c r="E72" s="81"/>
      <c r="F72" s="80"/>
      <c r="G72" s="80"/>
      <c r="H72" s="80"/>
      <c r="I72" s="80"/>
      <c r="J72" s="80"/>
      <c r="K72" s="80"/>
      <c r="L72" s="83"/>
      <c r="M72" s="83"/>
      <c r="N72" s="83"/>
      <c r="O72" s="83"/>
      <c r="P72" s="83"/>
      <c r="Q72" s="83"/>
      <c r="R72" s="83"/>
      <c r="S72" s="83"/>
      <c r="T72" s="83"/>
      <c r="U72" s="83"/>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3"/>
      <c r="AW72" s="83"/>
      <c r="AZ72" s="73"/>
      <c r="BA72" s="73"/>
      <c r="BB72" s="74"/>
      <c r="BC72" s="73"/>
      <c r="BD72" s="73"/>
      <c r="BE72" s="74"/>
      <c r="BF72" s="73"/>
      <c r="BG72" s="73"/>
      <c r="BH72" s="75"/>
      <c r="BI72" s="75"/>
      <c r="BJ72" s="74"/>
    </row>
    <row r="73" spans="1:62" x14ac:dyDescent="0.25">
      <c r="A73" s="80"/>
      <c r="B73" s="80"/>
      <c r="C73" s="80"/>
      <c r="D73" s="80"/>
      <c r="E73" s="81"/>
      <c r="F73" s="80"/>
      <c r="G73" s="80"/>
      <c r="H73" s="80"/>
      <c r="I73" s="80"/>
      <c r="J73" s="80"/>
      <c r="K73" s="80"/>
      <c r="L73" s="83"/>
      <c r="M73" s="83"/>
      <c r="N73" s="83"/>
      <c r="O73" s="83"/>
      <c r="P73" s="83"/>
      <c r="Q73" s="83"/>
      <c r="R73" s="83"/>
      <c r="S73" s="83"/>
      <c r="T73" s="83"/>
      <c r="U73" s="83"/>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3"/>
      <c r="AW73" s="83"/>
      <c r="AZ73" s="73"/>
      <c r="BA73" s="73"/>
      <c r="BB73" s="74"/>
      <c r="BC73" s="73"/>
      <c r="BD73" s="73"/>
      <c r="BE73" s="74"/>
      <c r="BF73" s="73"/>
      <c r="BG73" s="73"/>
      <c r="BH73" s="75"/>
      <c r="BI73" s="75"/>
      <c r="BJ73" s="74"/>
    </row>
    <row r="74" spans="1:62" x14ac:dyDescent="0.25">
      <c r="A74" s="80"/>
      <c r="B74" s="80"/>
      <c r="C74" s="80"/>
      <c r="D74" s="80"/>
      <c r="E74" s="81"/>
      <c r="F74" s="80"/>
      <c r="G74" s="80"/>
      <c r="H74" s="80"/>
      <c r="I74" s="80"/>
      <c r="J74" s="80"/>
      <c r="K74" s="80"/>
      <c r="L74" s="83"/>
      <c r="M74" s="83"/>
      <c r="N74" s="83"/>
      <c r="O74" s="83"/>
      <c r="P74" s="83"/>
      <c r="Q74" s="83"/>
      <c r="R74" s="83"/>
      <c r="S74" s="83"/>
      <c r="T74" s="83"/>
      <c r="U74" s="83"/>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3"/>
      <c r="AW74" s="83"/>
      <c r="AZ74" s="73"/>
      <c r="BA74" s="73"/>
      <c r="BB74" s="74"/>
      <c r="BC74" s="73"/>
      <c r="BD74" s="73"/>
      <c r="BE74" s="74"/>
      <c r="BF74" s="73"/>
      <c r="BG74" s="73"/>
      <c r="BH74" s="75"/>
      <c r="BI74" s="75"/>
      <c r="BJ74" s="74"/>
    </row>
    <row r="75" spans="1:62" x14ac:dyDescent="0.25">
      <c r="A75" s="80"/>
      <c r="B75" s="80"/>
      <c r="C75" s="80"/>
      <c r="D75" s="80"/>
      <c r="E75" s="81"/>
      <c r="F75" s="80"/>
      <c r="G75" s="80"/>
      <c r="H75" s="80"/>
      <c r="I75" s="80"/>
      <c r="J75" s="80"/>
      <c r="K75" s="80"/>
      <c r="L75" s="83"/>
      <c r="M75" s="83"/>
      <c r="N75" s="83"/>
      <c r="O75" s="83"/>
      <c r="P75" s="83"/>
      <c r="Q75" s="83"/>
      <c r="R75" s="83"/>
      <c r="S75" s="83"/>
      <c r="T75" s="83"/>
      <c r="U75" s="83"/>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3"/>
      <c r="AW75" s="83"/>
      <c r="AZ75" s="73"/>
      <c r="BA75" s="73"/>
      <c r="BB75" s="74"/>
      <c r="BC75" s="73"/>
      <c r="BD75" s="73"/>
      <c r="BE75" s="74"/>
      <c r="BF75" s="73"/>
      <c r="BG75" s="73"/>
      <c r="BH75" s="75"/>
      <c r="BI75" s="75"/>
      <c r="BJ75" s="74"/>
    </row>
    <row r="76" spans="1:62" x14ac:dyDescent="0.25">
      <c r="A76" s="80"/>
      <c r="B76" s="80"/>
      <c r="C76" s="80"/>
      <c r="D76" s="80"/>
      <c r="E76" s="81"/>
      <c r="F76" s="80"/>
      <c r="G76" s="80"/>
      <c r="H76" s="80"/>
      <c r="I76" s="80"/>
      <c r="J76" s="80"/>
      <c r="K76" s="80"/>
      <c r="L76" s="83"/>
      <c r="M76" s="83"/>
      <c r="N76" s="83"/>
      <c r="O76" s="83"/>
      <c r="P76" s="83"/>
      <c r="Q76" s="83"/>
      <c r="R76" s="83"/>
      <c r="S76" s="83"/>
      <c r="T76" s="83"/>
      <c r="U76" s="83"/>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3"/>
      <c r="AW76" s="83"/>
      <c r="AZ76" s="73"/>
      <c r="BA76" s="73"/>
      <c r="BB76" s="74"/>
      <c r="BC76" s="73"/>
      <c r="BD76" s="73"/>
      <c r="BE76" s="74"/>
      <c r="BF76" s="73"/>
      <c r="BG76" s="73"/>
      <c r="BH76" s="75"/>
      <c r="BI76" s="75"/>
      <c r="BJ76" s="74"/>
    </row>
    <row r="77" spans="1:62" x14ac:dyDescent="0.25">
      <c r="A77" s="80"/>
      <c r="B77" s="80"/>
      <c r="C77" s="80"/>
      <c r="D77" s="80"/>
      <c r="E77" s="81"/>
      <c r="F77" s="80"/>
      <c r="G77" s="80"/>
      <c r="H77" s="80"/>
      <c r="I77" s="80"/>
      <c r="J77" s="80"/>
      <c r="K77" s="80"/>
      <c r="L77" s="83"/>
      <c r="M77" s="83"/>
      <c r="N77" s="83"/>
      <c r="O77" s="83"/>
      <c r="P77" s="83"/>
      <c r="Q77" s="83"/>
      <c r="R77" s="83"/>
      <c r="S77" s="83"/>
      <c r="T77" s="83"/>
      <c r="U77" s="83"/>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3"/>
      <c r="AW77" s="83"/>
      <c r="AZ77" s="73"/>
      <c r="BA77" s="73"/>
      <c r="BB77" s="74"/>
      <c r="BC77" s="73"/>
      <c r="BD77" s="73"/>
      <c r="BE77" s="74"/>
      <c r="BF77" s="73"/>
      <c r="BG77" s="73"/>
      <c r="BH77" s="75"/>
      <c r="BI77" s="75"/>
      <c r="BJ77" s="74"/>
    </row>
    <row r="78" spans="1:62" x14ac:dyDescent="0.25">
      <c r="A78" s="80"/>
      <c r="B78" s="80"/>
      <c r="C78" s="80"/>
      <c r="D78" s="80"/>
      <c r="E78" s="81"/>
      <c r="F78" s="80"/>
      <c r="G78" s="80"/>
      <c r="H78" s="80"/>
      <c r="I78" s="80"/>
      <c r="J78" s="80"/>
      <c r="K78" s="80"/>
      <c r="L78" s="83"/>
      <c r="M78" s="83"/>
      <c r="N78" s="83"/>
      <c r="O78" s="83"/>
      <c r="P78" s="83"/>
      <c r="Q78" s="83"/>
      <c r="R78" s="83"/>
      <c r="S78" s="83"/>
      <c r="T78" s="83"/>
      <c r="U78" s="83"/>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3"/>
      <c r="AW78" s="83"/>
      <c r="AZ78" s="73"/>
      <c r="BA78" s="73"/>
      <c r="BB78" s="74"/>
      <c r="BC78" s="73"/>
      <c r="BD78" s="73"/>
      <c r="BE78" s="74"/>
      <c r="BF78" s="73"/>
      <c r="BG78" s="73"/>
      <c r="BH78" s="75"/>
      <c r="BI78" s="75"/>
      <c r="BJ78" s="74"/>
    </row>
    <row r="79" spans="1:62" x14ac:dyDescent="0.25">
      <c r="A79" s="80"/>
      <c r="B79" s="80"/>
      <c r="C79" s="80"/>
      <c r="D79" s="80"/>
      <c r="E79" s="81"/>
      <c r="F79" s="80"/>
      <c r="G79" s="80"/>
      <c r="H79" s="80"/>
      <c r="I79" s="80"/>
      <c r="J79" s="80"/>
      <c r="K79" s="80"/>
      <c r="L79" s="83"/>
      <c r="M79" s="83"/>
      <c r="N79" s="83"/>
      <c r="O79" s="83"/>
      <c r="P79" s="83"/>
      <c r="Q79" s="83"/>
      <c r="R79" s="83"/>
      <c r="S79" s="83"/>
      <c r="T79" s="83"/>
      <c r="U79" s="83"/>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3"/>
      <c r="AW79" s="83"/>
      <c r="AZ79" s="73"/>
      <c r="BA79" s="73"/>
      <c r="BB79" s="74"/>
      <c r="BC79" s="73"/>
      <c r="BD79" s="73"/>
      <c r="BE79" s="74"/>
      <c r="BF79" s="73"/>
      <c r="BG79" s="73"/>
      <c r="BH79" s="75"/>
      <c r="BI79" s="75"/>
      <c r="BJ79" s="74"/>
    </row>
    <row r="80" spans="1:62" x14ac:dyDescent="0.25">
      <c r="A80" s="80"/>
      <c r="B80" s="80"/>
      <c r="C80" s="80"/>
      <c r="D80" s="80"/>
      <c r="E80" s="81"/>
      <c r="F80" s="80"/>
      <c r="G80" s="80"/>
      <c r="H80" s="80"/>
      <c r="I80" s="80"/>
      <c r="J80" s="80"/>
      <c r="K80" s="80"/>
      <c r="L80" s="83"/>
      <c r="M80" s="83"/>
      <c r="N80" s="83"/>
      <c r="O80" s="83"/>
      <c r="P80" s="83"/>
      <c r="Q80" s="83"/>
      <c r="R80" s="83"/>
      <c r="S80" s="83"/>
      <c r="T80" s="83"/>
      <c r="U80" s="83"/>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3"/>
      <c r="AW80" s="83"/>
      <c r="AZ80" s="73"/>
      <c r="BA80" s="73"/>
      <c r="BB80" s="74"/>
      <c r="BC80" s="73"/>
      <c r="BD80" s="73"/>
      <c r="BE80" s="74"/>
      <c r="BF80" s="73"/>
      <c r="BG80" s="73"/>
      <c r="BH80" s="75"/>
      <c r="BI80" s="75"/>
      <c r="BJ80" s="74"/>
    </row>
    <row r="81" spans="1:64" x14ac:dyDescent="0.25">
      <c r="A81" s="80"/>
      <c r="B81" s="80"/>
      <c r="C81" s="80"/>
      <c r="D81" s="80"/>
      <c r="E81" s="81"/>
      <c r="F81" s="80"/>
      <c r="G81" s="80"/>
      <c r="H81" s="80"/>
      <c r="I81" s="80"/>
      <c r="J81" s="80"/>
      <c r="K81" s="80"/>
      <c r="L81" s="83"/>
      <c r="M81" s="83"/>
      <c r="N81" s="83"/>
      <c r="O81" s="83"/>
      <c r="P81" s="83"/>
      <c r="Q81" s="83"/>
      <c r="R81" s="83"/>
      <c r="S81" s="83"/>
      <c r="T81" s="83"/>
      <c r="U81" s="83"/>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3"/>
      <c r="AW81" s="83"/>
      <c r="AZ81" s="73"/>
      <c r="BA81" s="73"/>
      <c r="BB81" s="74"/>
      <c r="BC81" s="73"/>
      <c r="BD81" s="73"/>
      <c r="BE81" s="74"/>
      <c r="BF81" s="73"/>
      <c r="BG81" s="73"/>
      <c r="BH81" s="75"/>
      <c r="BI81" s="75"/>
      <c r="BJ81" s="74"/>
    </row>
    <row r="82" spans="1:64" x14ac:dyDescent="0.25">
      <c r="A82" s="80"/>
      <c r="B82" s="80"/>
      <c r="C82" s="80"/>
      <c r="D82" s="80"/>
      <c r="E82" s="81"/>
      <c r="F82" s="80"/>
      <c r="G82" s="80"/>
      <c r="H82" s="80"/>
      <c r="I82" s="80"/>
      <c r="J82" s="80"/>
      <c r="K82" s="80"/>
      <c r="L82" s="83"/>
      <c r="M82" s="83"/>
      <c r="N82" s="83"/>
      <c r="O82" s="83"/>
      <c r="P82" s="83"/>
      <c r="Q82" s="83"/>
      <c r="R82" s="83"/>
      <c r="S82" s="83"/>
      <c r="T82" s="83"/>
      <c r="U82" s="83"/>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3"/>
      <c r="AW82" s="83"/>
      <c r="AZ82" s="73"/>
      <c r="BA82" s="73"/>
      <c r="BB82" s="74"/>
      <c r="BC82" s="73"/>
      <c r="BD82" s="73"/>
      <c r="BE82" s="74"/>
      <c r="BF82" s="73"/>
      <c r="BG82" s="73"/>
      <c r="BH82" s="75"/>
      <c r="BI82" s="75"/>
      <c r="BJ82" s="74"/>
    </row>
    <row r="83" spans="1:64" x14ac:dyDescent="0.25">
      <c r="A83" s="80"/>
      <c r="B83" s="80"/>
      <c r="C83" s="80"/>
      <c r="D83" s="80"/>
      <c r="E83" s="81"/>
      <c r="F83" s="80"/>
      <c r="G83" s="80"/>
      <c r="H83" s="80"/>
      <c r="I83" s="80"/>
      <c r="J83" s="80"/>
      <c r="K83" s="80"/>
      <c r="L83" s="83"/>
      <c r="M83" s="83"/>
      <c r="N83" s="83"/>
      <c r="O83" s="83"/>
      <c r="P83" s="83"/>
      <c r="Q83" s="83"/>
      <c r="R83" s="83"/>
      <c r="S83" s="83"/>
      <c r="T83" s="83"/>
      <c r="U83" s="83"/>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3"/>
      <c r="AW83" s="83"/>
      <c r="AZ83" s="73"/>
      <c r="BA83" s="73"/>
      <c r="BB83" s="74"/>
      <c r="BC83" s="73"/>
      <c r="BD83" s="73"/>
      <c r="BE83" s="74"/>
      <c r="BF83" s="73"/>
      <c r="BG83" s="73"/>
      <c r="BH83" s="75"/>
      <c r="BI83" s="75"/>
      <c r="BJ83" s="74"/>
    </row>
    <row r="84" spans="1:64" x14ac:dyDescent="0.25">
      <c r="A84" s="80"/>
      <c r="B84" s="80"/>
      <c r="C84" s="80"/>
      <c r="D84" s="80"/>
      <c r="E84" s="81"/>
      <c r="F84" s="80"/>
      <c r="G84" s="80"/>
      <c r="H84" s="80"/>
      <c r="I84" s="80"/>
      <c r="J84" s="80"/>
      <c r="K84" s="80"/>
      <c r="L84" s="83"/>
      <c r="M84" s="83"/>
      <c r="N84" s="83"/>
      <c r="O84" s="83"/>
      <c r="P84" s="83"/>
      <c r="Q84" s="83"/>
      <c r="R84" s="83"/>
      <c r="S84" s="83"/>
      <c r="T84" s="83"/>
      <c r="U84" s="83"/>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3"/>
      <c r="AW84" s="83"/>
      <c r="AZ84" s="73"/>
      <c r="BA84" s="73"/>
      <c r="BB84" s="74"/>
      <c r="BC84" s="73"/>
      <c r="BD84" s="73"/>
      <c r="BE84" s="74"/>
      <c r="BF84" s="73"/>
      <c r="BG84" s="73"/>
      <c r="BH84" s="75"/>
      <c r="BI84" s="75"/>
      <c r="BJ84" s="74"/>
    </row>
    <row r="85" spans="1:64" x14ac:dyDescent="0.25">
      <c r="A85" s="80"/>
      <c r="B85" s="80"/>
      <c r="C85" s="80"/>
      <c r="D85" s="80"/>
      <c r="E85" s="81"/>
      <c r="F85" s="80"/>
      <c r="G85" s="80"/>
      <c r="H85" s="80"/>
      <c r="I85" s="80"/>
      <c r="J85" s="80"/>
      <c r="K85" s="80"/>
      <c r="L85" s="83"/>
      <c r="M85" s="83"/>
      <c r="N85" s="83"/>
      <c r="O85" s="83"/>
      <c r="P85" s="83"/>
      <c r="Q85" s="83"/>
      <c r="R85" s="83"/>
      <c r="S85" s="83"/>
      <c r="T85" s="83"/>
      <c r="U85" s="83"/>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3"/>
      <c r="AW85" s="83"/>
      <c r="AZ85" s="73"/>
      <c r="BA85" s="73"/>
      <c r="BB85" s="74"/>
      <c r="BC85" s="73"/>
      <c r="BD85" s="73"/>
      <c r="BE85" s="74"/>
      <c r="BF85" s="73"/>
      <c r="BG85" s="73"/>
      <c r="BH85" s="75"/>
      <c r="BI85" s="75"/>
      <c r="BJ85" s="74"/>
    </row>
    <row r="86" spans="1:64" x14ac:dyDescent="0.25">
      <c r="A86" s="80"/>
      <c r="B86" s="80"/>
      <c r="C86" s="80"/>
      <c r="D86" s="80"/>
      <c r="E86" s="81"/>
      <c r="F86" s="80"/>
      <c r="G86" s="80"/>
      <c r="H86" s="80"/>
      <c r="I86" s="80"/>
      <c r="J86" s="80"/>
      <c r="K86" s="80"/>
      <c r="L86" s="83"/>
      <c r="M86" s="83"/>
      <c r="N86" s="83"/>
      <c r="O86" s="83"/>
      <c r="P86" s="83"/>
      <c r="Q86" s="83"/>
      <c r="R86" s="83"/>
      <c r="S86" s="83"/>
      <c r="T86" s="83"/>
      <c r="U86" s="83"/>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3"/>
      <c r="AW86" s="83"/>
      <c r="AZ86" s="73"/>
      <c r="BA86" s="73"/>
      <c r="BB86" s="74"/>
      <c r="BC86" s="73"/>
      <c r="BD86" s="73"/>
      <c r="BE86" s="74"/>
      <c r="BF86" s="73"/>
      <c r="BG86" s="73"/>
      <c r="BH86" s="75"/>
      <c r="BI86" s="75"/>
      <c r="BJ86" s="74"/>
    </row>
    <row r="87" spans="1:64" x14ac:dyDescent="0.25">
      <c r="A87" s="80"/>
      <c r="B87" s="80"/>
      <c r="C87" s="80"/>
      <c r="D87" s="80"/>
      <c r="E87" s="81"/>
      <c r="F87" s="80"/>
      <c r="G87" s="80"/>
      <c r="H87" s="80"/>
      <c r="I87" s="80"/>
      <c r="J87" s="80"/>
      <c r="K87" s="80"/>
      <c r="L87" s="83"/>
      <c r="M87" s="83"/>
      <c r="N87" s="83"/>
      <c r="O87" s="83"/>
      <c r="P87" s="83"/>
      <c r="Q87" s="83"/>
      <c r="R87" s="83"/>
      <c r="S87" s="83"/>
      <c r="T87" s="83"/>
      <c r="U87" s="83"/>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3"/>
      <c r="AW87" s="83"/>
      <c r="AZ87" s="73"/>
      <c r="BA87" s="73"/>
      <c r="BB87" s="74"/>
      <c r="BC87" s="73"/>
      <c r="BD87" s="73"/>
      <c r="BE87" s="74"/>
      <c r="BF87" s="73"/>
      <c r="BG87" s="73"/>
      <c r="BH87" s="75"/>
      <c r="BI87" s="75"/>
      <c r="BJ87" s="74"/>
    </row>
    <row r="88" spans="1:64" x14ac:dyDescent="0.25">
      <c r="A88" s="80"/>
      <c r="B88" s="80"/>
      <c r="C88" s="80"/>
      <c r="D88" s="80"/>
      <c r="E88" s="81"/>
      <c r="F88" s="80"/>
      <c r="G88" s="80"/>
      <c r="H88" s="80"/>
      <c r="I88" s="80"/>
      <c r="J88" s="80"/>
      <c r="K88" s="80"/>
      <c r="L88" s="83"/>
      <c r="M88" s="83"/>
      <c r="N88" s="83"/>
      <c r="O88" s="83"/>
      <c r="P88" s="83"/>
      <c r="Q88" s="83"/>
      <c r="R88" s="83"/>
      <c r="S88" s="83"/>
      <c r="T88" s="83"/>
      <c r="U88" s="83"/>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3"/>
      <c r="AW88" s="83"/>
      <c r="AZ88" s="73"/>
      <c r="BA88" s="73"/>
      <c r="BB88" s="74"/>
      <c r="BC88" s="73"/>
      <c r="BD88" s="73"/>
      <c r="BE88" s="74"/>
      <c r="BF88" s="73"/>
      <c r="BG88" s="73"/>
      <c r="BH88" s="75"/>
      <c r="BI88" s="75"/>
      <c r="BJ88" s="74"/>
    </row>
    <row r="89" spans="1:64" x14ac:dyDescent="0.25">
      <c r="A89" s="80"/>
      <c r="B89" s="80"/>
      <c r="C89" s="80"/>
      <c r="D89" s="80"/>
      <c r="E89" s="81"/>
      <c r="F89" s="80"/>
      <c r="G89" s="80"/>
      <c r="H89" s="80"/>
      <c r="I89" s="80"/>
      <c r="J89" s="80"/>
      <c r="K89" s="80"/>
      <c r="L89" s="83"/>
      <c r="M89" s="83"/>
      <c r="N89" s="83"/>
      <c r="O89" s="83"/>
      <c r="P89" s="83"/>
      <c r="Q89" s="83"/>
      <c r="R89" s="83"/>
      <c r="S89" s="83"/>
      <c r="T89" s="83"/>
      <c r="U89" s="83"/>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3"/>
      <c r="AW89" s="83"/>
      <c r="AZ89" s="73"/>
      <c r="BA89" s="73"/>
      <c r="BB89" s="74"/>
      <c r="BC89" s="73"/>
      <c r="BD89" s="73"/>
      <c r="BE89" s="74"/>
      <c r="BF89" s="73"/>
      <c r="BG89" s="73"/>
      <c r="BH89" s="75"/>
      <c r="BI89" s="75"/>
      <c r="BJ89" s="74"/>
    </row>
    <row r="90" spans="1:64" x14ac:dyDescent="0.25">
      <c r="A90" s="80"/>
      <c r="B90" s="80"/>
      <c r="C90" s="80"/>
      <c r="D90" s="80"/>
      <c r="E90" s="81"/>
      <c r="F90" s="80"/>
      <c r="G90" s="80"/>
      <c r="H90" s="80"/>
      <c r="I90" s="80"/>
      <c r="J90" s="80"/>
      <c r="K90" s="80"/>
      <c r="L90" s="83"/>
      <c r="M90" s="83"/>
      <c r="N90" s="83"/>
      <c r="O90" s="83"/>
      <c r="P90" s="83"/>
      <c r="Q90" s="83"/>
      <c r="R90" s="83"/>
      <c r="S90" s="83"/>
      <c r="T90" s="83"/>
      <c r="U90" s="83"/>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3"/>
      <c r="AW90" s="83"/>
      <c r="AZ90" s="73"/>
      <c r="BA90" s="73"/>
      <c r="BB90" s="74"/>
      <c r="BC90" s="73"/>
      <c r="BD90" s="73"/>
      <c r="BE90" s="74"/>
      <c r="BF90" s="73"/>
      <c r="BG90" s="73"/>
      <c r="BH90" s="75"/>
      <c r="BI90" s="75"/>
      <c r="BJ90" s="74"/>
    </row>
    <row r="91" spans="1:64" x14ac:dyDescent="0.25">
      <c r="A91" s="80"/>
      <c r="B91" s="80"/>
      <c r="C91" s="80"/>
      <c r="D91" s="80"/>
      <c r="E91" s="81"/>
      <c r="F91" s="80"/>
      <c r="G91" s="80"/>
      <c r="H91" s="80"/>
      <c r="I91" s="80"/>
      <c r="J91" s="80"/>
      <c r="K91" s="80"/>
      <c r="L91" s="83"/>
      <c r="M91" s="83"/>
      <c r="N91" s="83"/>
      <c r="O91" s="83"/>
      <c r="P91" s="83"/>
      <c r="Q91" s="83"/>
      <c r="R91" s="83"/>
      <c r="S91" s="83"/>
      <c r="T91" s="83"/>
      <c r="U91" s="83"/>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3"/>
      <c r="AW91" s="83"/>
      <c r="AZ91" s="73"/>
      <c r="BA91" s="73"/>
      <c r="BB91" s="74"/>
      <c r="BC91" s="73"/>
      <c r="BD91" s="73"/>
      <c r="BE91" s="74"/>
      <c r="BF91" s="73"/>
      <c r="BG91" s="73"/>
      <c r="BH91" s="75"/>
      <c r="BI91" s="75"/>
      <c r="BJ91" s="74"/>
    </row>
    <row r="92" spans="1:64" x14ac:dyDescent="0.25">
      <c r="A92" s="80"/>
      <c r="B92" s="80"/>
      <c r="C92" s="80"/>
      <c r="D92" s="80"/>
      <c r="E92" s="81"/>
      <c r="F92" s="80"/>
      <c r="G92" s="80"/>
      <c r="H92" s="80"/>
      <c r="I92" s="80"/>
      <c r="J92" s="80"/>
      <c r="K92" s="80"/>
      <c r="L92" s="83"/>
      <c r="M92" s="83"/>
      <c r="N92" s="83"/>
      <c r="O92" s="83"/>
      <c r="P92" s="83"/>
      <c r="Q92" s="83"/>
      <c r="R92" s="83"/>
      <c r="S92" s="83"/>
      <c r="T92" s="83"/>
      <c r="U92" s="83"/>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3"/>
      <c r="AW92" s="83"/>
      <c r="AZ92" s="73"/>
      <c r="BA92" s="73"/>
      <c r="BB92" s="74"/>
      <c r="BC92" s="73"/>
      <c r="BD92" s="73"/>
      <c r="BE92" s="74"/>
      <c r="BF92" s="73"/>
      <c r="BG92" s="73"/>
      <c r="BH92" s="75"/>
      <c r="BI92" s="75"/>
      <c r="BJ92" s="74"/>
    </row>
    <row r="93" spans="1:64" x14ac:dyDescent="0.25">
      <c r="A93" s="80"/>
      <c r="B93" s="80"/>
      <c r="C93" s="80"/>
      <c r="D93" s="80"/>
      <c r="E93" s="81"/>
      <c r="F93" s="80"/>
      <c r="G93" s="80"/>
      <c r="H93" s="80"/>
      <c r="I93" s="80"/>
      <c r="J93" s="80"/>
      <c r="K93" s="80"/>
      <c r="L93" s="83"/>
      <c r="M93" s="83"/>
      <c r="N93" s="83"/>
      <c r="O93" s="83"/>
      <c r="P93" s="83"/>
      <c r="Q93" s="83"/>
      <c r="R93" s="83"/>
      <c r="S93" s="83"/>
      <c r="T93" s="83"/>
      <c r="U93" s="83"/>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3"/>
      <c r="AW93" s="83"/>
    </row>
    <row r="94" spans="1:64" x14ac:dyDescent="0.25">
      <c r="A94" s="80"/>
      <c r="B94" s="80"/>
      <c r="C94" s="80"/>
      <c r="D94" s="80"/>
      <c r="E94" s="81"/>
      <c r="F94" s="80"/>
      <c r="G94" s="80"/>
      <c r="H94" s="80"/>
      <c r="I94" s="80"/>
      <c r="J94" s="80"/>
      <c r="K94" s="80"/>
      <c r="L94" s="83"/>
      <c r="M94" s="83"/>
      <c r="N94" s="83"/>
      <c r="O94" s="83"/>
      <c r="P94" s="83"/>
      <c r="Q94" s="83"/>
      <c r="R94" s="83"/>
      <c r="S94" s="83"/>
      <c r="T94" s="83"/>
      <c r="U94" s="83"/>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3"/>
      <c r="AW94" s="83"/>
    </row>
    <row r="95" spans="1:64" x14ac:dyDescent="0.25">
      <c r="A95" s="80"/>
      <c r="B95" s="80"/>
      <c r="C95" s="80"/>
      <c r="D95" s="80"/>
      <c r="E95" s="81"/>
      <c r="F95" s="80"/>
      <c r="G95" s="80"/>
      <c r="H95" s="80"/>
      <c r="I95" s="80"/>
      <c r="J95" s="80"/>
      <c r="K95" s="80"/>
      <c r="L95" s="83"/>
      <c r="M95" s="83"/>
      <c r="N95" s="83"/>
      <c r="O95" s="83"/>
      <c r="P95" s="83"/>
      <c r="Q95" s="83"/>
      <c r="R95" s="83"/>
      <c r="S95" s="83"/>
      <c r="T95" s="83"/>
      <c r="U95" s="83"/>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3"/>
      <c r="AW95" s="83"/>
    </row>
    <row r="96" spans="1:64" ht="11.25" x14ac:dyDescent="0.2">
      <c r="A96" s="80"/>
      <c r="B96" s="80"/>
      <c r="C96" s="80"/>
      <c r="D96" s="80"/>
      <c r="E96" s="81"/>
      <c r="F96" s="80"/>
      <c r="G96" s="80"/>
      <c r="H96" s="80"/>
      <c r="I96" s="80"/>
      <c r="J96" s="80"/>
      <c r="K96" s="80"/>
      <c r="L96" s="83"/>
      <c r="M96" s="83"/>
      <c r="N96" s="83"/>
      <c r="O96" s="83"/>
      <c r="P96" s="83"/>
      <c r="Q96" s="83"/>
      <c r="R96" s="83"/>
      <c r="S96" s="83"/>
      <c r="T96" s="83"/>
      <c r="U96" s="83"/>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3"/>
      <c r="AW96" s="83"/>
      <c r="AZ96" s="84"/>
      <c r="BA96" s="84"/>
      <c r="BB96" s="84"/>
      <c r="BC96" s="84"/>
      <c r="BD96" s="84"/>
      <c r="BE96" s="84"/>
      <c r="BF96" s="84"/>
      <c r="BG96" s="84"/>
      <c r="BH96" s="84"/>
      <c r="BI96" s="84"/>
      <c r="BJ96" s="84"/>
      <c r="BK96" s="84"/>
      <c r="BL96" s="84"/>
    </row>
    <row r="97" spans="1:64" ht="11.25" x14ac:dyDescent="0.2">
      <c r="A97" s="80"/>
      <c r="B97" s="80"/>
      <c r="C97" s="80"/>
      <c r="D97" s="80"/>
      <c r="E97" s="81"/>
      <c r="F97" s="80"/>
      <c r="G97" s="80"/>
      <c r="H97" s="80"/>
      <c r="I97" s="80"/>
      <c r="J97" s="80"/>
      <c r="K97" s="80"/>
      <c r="L97" s="83"/>
      <c r="M97" s="83"/>
      <c r="N97" s="83"/>
      <c r="O97" s="83"/>
      <c r="P97" s="83"/>
      <c r="Q97" s="83"/>
      <c r="R97" s="83"/>
      <c r="S97" s="83"/>
      <c r="T97" s="83"/>
      <c r="U97" s="83"/>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3"/>
      <c r="AW97" s="83"/>
      <c r="AZ97" s="84"/>
      <c r="BA97" s="84"/>
      <c r="BB97" s="84"/>
      <c r="BC97" s="84"/>
      <c r="BD97" s="84"/>
      <c r="BE97" s="84"/>
      <c r="BF97" s="84"/>
      <c r="BG97" s="84"/>
      <c r="BH97" s="84"/>
      <c r="BI97" s="84"/>
      <c r="BJ97" s="84"/>
      <c r="BK97" s="84"/>
      <c r="BL97" s="84"/>
    </row>
    <row r="98" spans="1:64" ht="11.25" x14ac:dyDescent="0.2">
      <c r="A98" s="80"/>
      <c r="B98" s="80"/>
      <c r="C98" s="80"/>
      <c r="D98" s="80"/>
      <c r="E98" s="81"/>
      <c r="F98" s="80"/>
      <c r="G98" s="80"/>
      <c r="H98" s="80"/>
      <c r="I98" s="80"/>
      <c r="J98" s="80"/>
      <c r="K98" s="80"/>
      <c r="L98" s="83"/>
      <c r="M98" s="83"/>
      <c r="N98" s="83"/>
      <c r="O98" s="83"/>
      <c r="P98" s="83"/>
      <c r="Q98" s="83"/>
      <c r="R98" s="83"/>
      <c r="S98" s="83"/>
      <c r="T98" s="83"/>
      <c r="U98" s="83"/>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3"/>
      <c r="AW98" s="83"/>
      <c r="AZ98" s="84"/>
      <c r="BA98" s="84"/>
      <c r="BB98" s="84"/>
      <c r="BC98" s="84"/>
      <c r="BD98" s="84"/>
      <c r="BE98" s="84"/>
      <c r="BF98" s="84"/>
      <c r="BG98" s="84"/>
      <c r="BH98" s="84"/>
      <c r="BI98" s="84"/>
      <c r="BJ98" s="84"/>
      <c r="BK98" s="84"/>
      <c r="BL98" s="84"/>
    </row>
    <row r="99" spans="1:64" ht="11.25" x14ac:dyDescent="0.2">
      <c r="A99" s="80"/>
      <c r="B99" s="80"/>
      <c r="C99" s="80"/>
      <c r="D99" s="80"/>
      <c r="E99" s="81"/>
      <c r="F99" s="80"/>
      <c r="G99" s="80"/>
      <c r="H99" s="80"/>
      <c r="I99" s="80"/>
      <c r="J99" s="80"/>
      <c r="K99" s="80"/>
      <c r="L99" s="83"/>
      <c r="M99" s="83"/>
      <c r="N99" s="83"/>
      <c r="O99" s="83"/>
      <c r="P99" s="83"/>
      <c r="Q99" s="83"/>
      <c r="R99" s="83"/>
      <c r="S99" s="83"/>
      <c r="T99" s="83"/>
      <c r="U99" s="83"/>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3"/>
      <c r="AW99" s="83"/>
      <c r="AZ99" s="84"/>
      <c r="BA99" s="84"/>
      <c r="BB99" s="84"/>
      <c r="BC99" s="84"/>
      <c r="BD99" s="84"/>
      <c r="BE99" s="84"/>
      <c r="BF99" s="84"/>
      <c r="BG99" s="84"/>
      <c r="BH99" s="84"/>
      <c r="BI99" s="84"/>
      <c r="BJ99" s="84"/>
      <c r="BK99" s="84"/>
      <c r="BL99" s="84"/>
    </row>
    <row r="100" spans="1:64" ht="11.25" x14ac:dyDescent="0.2">
      <c r="A100" s="80"/>
      <c r="B100" s="80"/>
      <c r="C100" s="80"/>
      <c r="D100" s="80"/>
      <c r="E100" s="81"/>
      <c r="F100" s="80"/>
      <c r="G100" s="80"/>
      <c r="H100" s="80"/>
      <c r="I100" s="80"/>
      <c r="J100" s="80"/>
      <c r="K100" s="80"/>
      <c r="L100" s="83"/>
      <c r="M100" s="83"/>
      <c r="N100" s="83"/>
      <c r="O100" s="83"/>
      <c r="P100" s="83"/>
      <c r="Q100" s="83"/>
      <c r="R100" s="83"/>
      <c r="S100" s="83"/>
      <c r="T100" s="83"/>
      <c r="U100" s="83"/>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3"/>
      <c r="AW100" s="83"/>
      <c r="AZ100" s="84"/>
      <c r="BA100" s="84"/>
      <c r="BB100" s="84"/>
      <c r="BC100" s="84"/>
      <c r="BD100" s="84"/>
      <c r="BE100" s="84"/>
      <c r="BF100" s="84"/>
      <c r="BG100" s="84"/>
      <c r="BH100" s="84"/>
      <c r="BI100" s="84"/>
      <c r="BJ100" s="84"/>
      <c r="BK100" s="84"/>
      <c r="BL100" s="84"/>
    </row>
    <row r="101" spans="1:64" ht="11.25" x14ac:dyDescent="0.2">
      <c r="A101" s="80"/>
      <c r="B101" s="80"/>
      <c r="C101" s="80"/>
      <c r="D101" s="80"/>
      <c r="E101" s="81"/>
      <c r="F101" s="80"/>
      <c r="G101" s="80"/>
      <c r="H101" s="80"/>
      <c r="I101" s="80"/>
      <c r="J101" s="80"/>
      <c r="K101" s="80"/>
      <c r="L101" s="83"/>
      <c r="M101" s="83"/>
      <c r="N101" s="83"/>
      <c r="O101" s="83"/>
      <c r="P101" s="83"/>
      <c r="Q101" s="83"/>
      <c r="R101" s="83"/>
      <c r="S101" s="83"/>
      <c r="T101" s="83"/>
      <c r="U101" s="83"/>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3"/>
      <c r="AW101" s="83"/>
      <c r="AZ101" s="84"/>
      <c r="BA101" s="84"/>
      <c r="BB101" s="84"/>
      <c r="BC101" s="84"/>
      <c r="BD101" s="84"/>
      <c r="BE101" s="84"/>
      <c r="BF101" s="84"/>
      <c r="BG101" s="84"/>
      <c r="BH101" s="84"/>
      <c r="BI101" s="84"/>
      <c r="BJ101" s="84"/>
      <c r="BK101" s="84"/>
      <c r="BL101" s="84"/>
    </row>
    <row r="102" spans="1:64" ht="11.25" x14ac:dyDescent="0.2">
      <c r="A102" s="80"/>
      <c r="B102" s="80"/>
      <c r="C102" s="80"/>
      <c r="D102" s="80"/>
      <c r="E102" s="81"/>
      <c r="F102" s="80"/>
      <c r="G102" s="80"/>
      <c r="H102" s="80"/>
      <c r="I102" s="80"/>
      <c r="J102" s="80"/>
      <c r="K102" s="80"/>
      <c r="L102" s="83"/>
      <c r="M102" s="83"/>
      <c r="N102" s="83"/>
      <c r="O102" s="83"/>
      <c r="P102" s="83"/>
      <c r="Q102" s="83"/>
      <c r="R102" s="83"/>
      <c r="S102" s="83"/>
      <c r="T102" s="83"/>
      <c r="U102" s="83"/>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3"/>
      <c r="AW102" s="83"/>
      <c r="AZ102" s="84"/>
      <c r="BA102" s="84"/>
      <c r="BB102" s="84"/>
      <c r="BC102" s="84"/>
      <c r="BD102" s="84"/>
      <c r="BE102" s="84"/>
      <c r="BF102" s="84"/>
      <c r="BG102" s="84"/>
      <c r="BH102" s="84"/>
      <c r="BI102" s="84"/>
      <c r="BJ102" s="84"/>
      <c r="BK102" s="84"/>
      <c r="BL102" s="84"/>
    </row>
    <row r="103" spans="1:64" ht="11.25" x14ac:dyDescent="0.2">
      <c r="A103" s="80"/>
      <c r="B103" s="80"/>
      <c r="C103" s="80"/>
      <c r="D103" s="80"/>
      <c r="E103" s="81"/>
      <c r="F103" s="80"/>
      <c r="G103" s="80"/>
      <c r="H103" s="80"/>
      <c r="I103" s="80"/>
      <c r="J103" s="80"/>
      <c r="K103" s="80"/>
      <c r="L103" s="83"/>
      <c r="M103" s="83"/>
      <c r="N103" s="83"/>
      <c r="O103" s="83"/>
      <c r="P103" s="83"/>
      <c r="Q103" s="83"/>
      <c r="R103" s="83"/>
      <c r="S103" s="83"/>
      <c r="T103" s="83"/>
      <c r="U103" s="83"/>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3"/>
      <c r="AW103" s="83"/>
      <c r="AZ103" s="84"/>
      <c r="BA103" s="84"/>
      <c r="BB103" s="84"/>
      <c r="BC103" s="84"/>
      <c r="BD103" s="84"/>
      <c r="BE103" s="84"/>
      <c r="BF103" s="84"/>
      <c r="BG103" s="84"/>
      <c r="BH103" s="84"/>
      <c r="BI103" s="84"/>
      <c r="BJ103" s="84"/>
      <c r="BK103" s="84"/>
      <c r="BL103" s="84"/>
    </row>
    <row r="104" spans="1:64" x14ac:dyDescent="0.25">
      <c r="A104" s="80"/>
      <c r="B104" s="80"/>
      <c r="C104" s="80"/>
      <c r="D104" s="80"/>
      <c r="E104" s="81"/>
      <c r="F104" s="80"/>
      <c r="G104" s="80"/>
      <c r="H104" s="80"/>
      <c r="I104" s="80"/>
      <c r="J104" s="80"/>
      <c r="K104" s="80"/>
      <c r="L104" s="83"/>
      <c r="M104" s="83"/>
      <c r="N104" s="83"/>
      <c r="O104" s="83"/>
      <c r="P104" s="83"/>
      <c r="Q104" s="83"/>
      <c r="R104" s="83"/>
      <c r="S104" s="83"/>
      <c r="T104" s="83"/>
      <c r="U104" s="83"/>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3"/>
      <c r="AW104" s="83"/>
    </row>
    <row r="105" spans="1:64" x14ac:dyDescent="0.25">
      <c r="A105" s="80"/>
      <c r="B105" s="80"/>
      <c r="C105" s="80"/>
      <c r="D105" s="80"/>
      <c r="E105" s="81"/>
      <c r="F105" s="80"/>
      <c r="G105" s="80"/>
      <c r="H105" s="80"/>
      <c r="I105" s="80"/>
      <c r="J105" s="80"/>
      <c r="K105" s="80"/>
      <c r="L105" s="83"/>
      <c r="M105" s="83"/>
      <c r="N105" s="83"/>
      <c r="O105" s="83"/>
      <c r="P105" s="83"/>
      <c r="Q105" s="83"/>
      <c r="R105" s="83"/>
      <c r="S105" s="83"/>
      <c r="T105" s="83"/>
      <c r="U105" s="83"/>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3"/>
      <c r="AW105" s="83"/>
    </row>
    <row r="106" spans="1:64" x14ac:dyDescent="0.25">
      <c r="A106" s="80"/>
      <c r="B106" s="80"/>
      <c r="C106" s="80"/>
      <c r="D106" s="80"/>
      <c r="E106" s="81"/>
      <c r="F106" s="80"/>
      <c r="G106" s="80"/>
      <c r="H106" s="80"/>
      <c r="I106" s="80"/>
      <c r="J106" s="80"/>
      <c r="K106" s="80"/>
      <c r="L106" s="83"/>
      <c r="M106" s="83"/>
      <c r="N106" s="83"/>
      <c r="O106" s="83"/>
      <c r="P106" s="83"/>
      <c r="Q106" s="83"/>
      <c r="R106" s="83"/>
      <c r="S106" s="83"/>
      <c r="T106" s="83"/>
      <c r="U106" s="83"/>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3"/>
      <c r="AW106" s="83"/>
    </row>
    <row r="107" spans="1:64" x14ac:dyDescent="0.25">
      <c r="A107" s="80"/>
      <c r="B107" s="80"/>
      <c r="C107" s="80"/>
      <c r="D107" s="80"/>
      <c r="E107" s="81"/>
      <c r="F107" s="80"/>
      <c r="G107" s="80"/>
      <c r="H107" s="80"/>
      <c r="I107" s="80"/>
      <c r="J107" s="80"/>
      <c r="K107" s="80"/>
      <c r="L107" s="83"/>
      <c r="M107" s="83"/>
      <c r="N107" s="83"/>
      <c r="O107" s="83"/>
      <c r="P107" s="83"/>
      <c r="Q107" s="83"/>
      <c r="R107" s="83"/>
      <c r="S107" s="83"/>
      <c r="T107" s="83"/>
      <c r="U107" s="83"/>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3"/>
      <c r="AW107" s="83"/>
    </row>
    <row r="108" spans="1:64" x14ac:dyDescent="0.25">
      <c r="A108" s="80"/>
      <c r="B108" s="80"/>
      <c r="C108" s="80"/>
      <c r="D108" s="80"/>
      <c r="E108" s="81"/>
      <c r="F108" s="80"/>
      <c r="G108" s="80"/>
      <c r="H108" s="80"/>
      <c r="I108" s="80"/>
      <c r="J108" s="80"/>
      <c r="K108" s="80"/>
      <c r="L108" s="83"/>
      <c r="M108" s="83"/>
      <c r="N108" s="83"/>
      <c r="O108" s="83"/>
      <c r="P108" s="83"/>
      <c r="Q108" s="83"/>
      <c r="R108" s="83"/>
      <c r="S108" s="83"/>
      <c r="T108" s="83"/>
      <c r="U108" s="83"/>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3"/>
      <c r="AW108" s="83"/>
    </row>
    <row r="109" spans="1:64" x14ac:dyDescent="0.25">
      <c r="A109" s="80"/>
      <c r="B109" s="80"/>
      <c r="C109" s="80"/>
      <c r="D109" s="80"/>
      <c r="E109" s="81"/>
      <c r="F109" s="80"/>
      <c r="G109" s="80"/>
      <c r="H109" s="80"/>
      <c r="I109" s="80"/>
      <c r="J109" s="80"/>
      <c r="K109" s="80"/>
      <c r="L109" s="83"/>
      <c r="M109" s="83"/>
      <c r="N109" s="83"/>
      <c r="O109" s="83"/>
      <c r="P109" s="83"/>
      <c r="Q109" s="83"/>
      <c r="R109" s="83"/>
      <c r="S109" s="83"/>
      <c r="T109" s="83"/>
      <c r="U109" s="83"/>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3"/>
      <c r="AW109" s="83"/>
    </row>
    <row r="110" spans="1:64" x14ac:dyDescent="0.25">
      <c r="A110" s="80"/>
      <c r="B110" s="80"/>
      <c r="C110" s="80"/>
      <c r="D110" s="80"/>
      <c r="E110" s="81"/>
      <c r="F110" s="80"/>
      <c r="G110" s="80"/>
      <c r="H110" s="80"/>
      <c r="I110" s="80"/>
      <c r="J110" s="80"/>
      <c r="K110" s="80"/>
      <c r="L110" s="83"/>
      <c r="M110" s="83"/>
      <c r="N110" s="83"/>
      <c r="O110" s="83"/>
      <c r="P110" s="83"/>
      <c r="Q110" s="83"/>
      <c r="R110" s="83"/>
      <c r="S110" s="83"/>
      <c r="T110" s="83"/>
      <c r="U110" s="83"/>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3"/>
      <c r="AW110" s="83"/>
    </row>
    <row r="111" spans="1:64" x14ac:dyDescent="0.25">
      <c r="A111" s="80"/>
      <c r="B111" s="80"/>
      <c r="C111" s="80"/>
      <c r="D111" s="80"/>
      <c r="E111" s="81"/>
      <c r="F111" s="80"/>
      <c r="G111" s="80"/>
      <c r="H111" s="80"/>
      <c r="I111" s="80"/>
      <c r="J111" s="80"/>
      <c r="K111" s="80"/>
      <c r="L111" s="83"/>
      <c r="M111" s="83"/>
      <c r="N111" s="83"/>
      <c r="O111" s="83"/>
      <c r="P111" s="83"/>
      <c r="Q111" s="83"/>
      <c r="R111" s="83"/>
      <c r="S111" s="83"/>
      <c r="T111" s="83"/>
      <c r="U111" s="83"/>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3"/>
      <c r="AW111" s="83"/>
    </row>
    <row r="112" spans="1:64" x14ac:dyDescent="0.25">
      <c r="A112" s="80"/>
      <c r="B112" s="80"/>
      <c r="C112" s="80"/>
      <c r="D112" s="80"/>
      <c r="E112" s="81"/>
      <c r="F112" s="80"/>
      <c r="G112" s="80"/>
      <c r="H112" s="80"/>
      <c r="I112" s="80"/>
      <c r="J112" s="80"/>
      <c r="K112" s="80"/>
      <c r="L112" s="83"/>
      <c r="M112" s="83"/>
      <c r="N112" s="83"/>
      <c r="O112" s="83"/>
      <c r="P112" s="83"/>
      <c r="Q112" s="83"/>
      <c r="R112" s="83"/>
      <c r="S112" s="83"/>
      <c r="T112" s="83"/>
      <c r="U112" s="83"/>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3"/>
      <c r="AW112" s="83"/>
    </row>
    <row r="113" spans="1:49" x14ac:dyDescent="0.25">
      <c r="A113" s="80"/>
      <c r="B113" s="80"/>
      <c r="C113" s="80"/>
      <c r="D113" s="80"/>
      <c r="E113" s="81"/>
      <c r="F113" s="80"/>
      <c r="G113" s="80"/>
      <c r="H113" s="80"/>
      <c r="I113" s="80"/>
      <c r="J113" s="80"/>
      <c r="K113" s="80"/>
      <c r="L113" s="83"/>
      <c r="M113" s="83"/>
      <c r="N113" s="83"/>
      <c r="O113" s="83"/>
      <c r="P113" s="83"/>
      <c r="Q113" s="83"/>
      <c r="R113" s="83"/>
      <c r="S113" s="83"/>
      <c r="T113" s="83"/>
      <c r="U113" s="83"/>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3"/>
      <c r="AW113" s="83"/>
    </row>
    <row r="114" spans="1:49" x14ac:dyDescent="0.25">
      <c r="A114" s="80"/>
      <c r="B114" s="80"/>
      <c r="C114" s="80"/>
      <c r="D114" s="80"/>
      <c r="E114" s="81"/>
      <c r="F114" s="80"/>
      <c r="G114" s="80"/>
      <c r="H114" s="80"/>
      <c r="I114" s="80"/>
      <c r="J114" s="80"/>
      <c r="K114" s="80"/>
      <c r="L114" s="83"/>
      <c r="M114" s="83"/>
      <c r="N114" s="83"/>
      <c r="O114" s="83"/>
      <c r="P114" s="83"/>
      <c r="Q114" s="83"/>
      <c r="R114" s="83"/>
      <c r="S114" s="83"/>
      <c r="T114" s="83"/>
      <c r="U114" s="83"/>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3"/>
      <c r="AW114" s="83"/>
    </row>
    <row r="115" spans="1:49" x14ac:dyDescent="0.25">
      <c r="A115" s="80"/>
      <c r="B115" s="80"/>
      <c r="C115" s="80"/>
      <c r="D115" s="80"/>
      <c r="E115" s="81"/>
      <c r="F115" s="80"/>
      <c r="G115" s="80"/>
      <c r="H115" s="80"/>
      <c r="I115" s="80"/>
      <c r="J115" s="80"/>
      <c r="K115" s="80"/>
      <c r="L115" s="83"/>
      <c r="M115" s="83"/>
      <c r="N115" s="83"/>
      <c r="O115" s="83"/>
      <c r="P115" s="83"/>
      <c r="Q115" s="83"/>
      <c r="R115" s="83"/>
      <c r="S115" s="83"/>
      <c r="T115" s="83"/>
      <c r="U115" s="83"/>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3"/>
      <c r="AW115" s="83"/>
    </row>
    <row r="116" spans="1:49" x14ac:dyDescent="0.25">
      <c r="A116" s="80"/>
      <c r="B116" s="80"/>
      <c r="C116" s="80"/>
      <c r="D116" s="80"/>
      <c r="E116" s="81"/>
      <c r="F116" s="80"/>
      <c r="G116" s="80"/>
      <c r="H116" s="80"/>
      <c r="I116" s="80"/>
      <c r="J116" s="80"/>
      <c r="K116" s="80"/>
      <c r="L116" s="83"/>
      <c r="M116" s="83"/>
      <c r="N116" s="83"/>
      <c r="O116" s="83"/>
      <c r="P116" s="83"/>
      <c r="Q116" s="83"/>
      <c r="R116" s="83"/>
      <c r="S116" s="83"/>
      <c r="T116" s="83"/>
      <c r="U116" s="83"/>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3"/>
      <c r="AW116" s="83"/>
    </row>
    <row r="117" spans="1:49" x14ac:dyDescent="0.25">
      <c r="A117" s="80"/>
      <c r="B117" s="80"/>
      <c r="C117" s="80"/>
      <c r="D117" s="80"/>
      <c r="E117" s="81"/>
      <c r="F117" s="80"/>
      <c r="G117" s="80"/>
      <c r="H117" s="80"/>
      <c r="I117" s="80"/>
      <c r="J117" s="80"/>
      <c r="K117" s="80"/>
      <c r="L117" s="83"/>
      <c r="M117" s="83"/>
      <c r="N117" s="83"/>
      <c r="O117" s="83"/>
      <c r="P117" s="83"/>
      <c r="Q117" s="83"/>
      <c r="R117" s="83"/>
      <c r="S117" s="83"/>
      <c r="T117" s="83"/>
      <c r="U117" s="83"/>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3"/>
      <c r="AW117" s="83"/>
    </row>
    <row r="118" spans="1:49" x14ac:dyDescent="0.25">
      <c r="A118" s="80"/>
      <c r="B118" s="80"/>
      <c r="C118" s="80"/>
      <c r="D118" s="80"/>
      <c r="E118" s="81"/>
      <c r="F118" s="80"/>
      <c r="G118" s="80"/>
      <c r="H118" s="80"/>
      <c r="I118" s="80"/>
      <c r="J118" s="80"/>
      <c r="K118" s="80"/>
      <c r="L118" s="83"/>
      <c r="M118" s="83"/>
      <c r="N118" s="83"/>
      <c r="O118" s="83"/>
      <c r="P118" s="83"/>
      <c r="Q118" s="83"/>
      <c r="R118" s="83"/>
      <c r="S118" s="83"/>
      <c r="T118" s="83"/>
      <c r="U118" s="83"/>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3"/>
      <c r="AW118" s="83"/>
    </row>
  </sheetData>
  <sheetProtection formatCells="0" formatColumns="0" formatRows="0" insertRows="0" deleteRows="0" sort="0" autoFilter="0" pivotTables="0"/>
  <mergeCells count="92">
    <mergeCell ref="A1:AB1"/>
    <mergeCell ref="AC1:AU4"/>
    <mergeCell ref="BB1:BE1"/>
    <mergeCell ref="A2:AB2"/>
    <mergeCell ref="BB2:BC2"/>
    <mergeCell ref="BD2:BE2"/>
    <mergeCell ref="A3:D3"/>
    <mergeCell ref="E3:U3"/>
    <mergeCell ref="V3:AB3"/>
    <mergeCell ref="BB3:BC3"/>
    <mergeCell ref="AA6:BA6"/>
    <mergeCell ref="BD3:BE3"/>
    <mergeCell ref="A4:D4"/>
    <mergeCell ref="E4:U4"/>
    <mergeCell ref="V4:AB4"/>
    <mergeCell ref="BB4:BC4"/>
    <mergeCell ref="BD4:BE4"/>
    <mergeCell ref="B6:C6"/>
    <mergeCell ref="D6:H6"/>
    <mergeCell ref="I6:K6"/>
    <mergeCell ref="L6:U6"/>
    <mergeCell ref="V6:Z6"/>
    <mergeCell ref="BF7:BJ7"/>
    <mergeCell ref="B8:K8"/>
    <mergeCell ref="L8:R8"/>
    <mergeCell ref="S8:AV8"/>
    <mergeCell ref="AW8:AZ8"/>
    <mergeCell ref="BF8:BJ8"/>
    <mergeCell ref="BK8:BK9"/>
    <mergeCell ref="BL8:BL9"/>
    <mergeCell ref="BM8:BM9"/>
    <mergeCell ref="BN8:BN9"/>
    <mergeCell ref="B9:D9"/>
    <mergeCell ref="F9:H9"/>
    <mergeCell ref="I9:K9"/>
    <mergeCell ref="S9:U9"/>
    <mergeCell ref="B10:D10"/>
    <mergeCell ref="F10:H10"/>
    <mergeCell ref="I10:K10"/>
    <mergeCell ref="S10:U10"/>
    <mergeCell ref="B11:D11"/>
    <mergeCell ref="F11:H11"/>
    <mergeCell ref="I11:K11"/>
    <mergeCell ref="S11:U11"/>
    <mergeCell ref="B12:D12"/>
    <mergeCell ref="F12:H12"/>
    <mergeCell ref="I12:K12"/>
    <mergeCell ref="S12:U12"/>
    <mergeCell ref="B13:D13"/>
    <mergeCell ref="F13:H13"/>
    <mergeCell ref="I13:K13"/>
    <mergeCell ref="S13:U13"/>
    <mergeCell ref="B14:D14"/>
    <mergeCell ref="F14:H14"/>
    <mergeCell ref="I14:K14"/>
    <mergeCell ref="S14:U14"/>
    <mergeCell ref="B15:D15"/>
    <mergeCell ref="F15:H15"/>
    <mergeCell ref="I15:K15"/>
    <mergeCell ref="S15:U15"/>
    <mergeCell ref="B19:D19"/>
    <mergeCell ref="F19:H19"/>
    <mergeCell ref="I19:K19"/>
    <mergeCell ref="S19:U19"/>
    <mergeCell ref="B16:D16"/>
    <mergeCell ref="F16:H16"/>
    <mergeCell ref="I16:K16"/>
    <mergeCell ref="B17:D17"/>
    <mergeCell ref="F17:H17"/>
    <mergeCell ref="I17:K17"/>
    <mergeCell ref="S17:U17"/>
    <mergeCell ref="B18:D18"/>
    <mergeCell ref="F18:H18"/>
    <mergeCell ref="I18:K18"/>
    <mergeCell ref="S18:U18"/>
    <mergeCell ref="B25:H25"/>
    <mergeCell ref="I25:U25"/>
    <mergeCell ref="V25:AP25"/>
    <mergeCell ref="AR25:AW25"/>
    <mergeCell ref="B20:D20"/>
    <mergeCell ref="F20:H20"/>
    <mergeCell ref="I20:K20"/>
    <mergeCell ref="S20:U20"/>
    <mergeCell ref="B21:D21"/>
    <mergeCell ref="F21:H21"/>
    <mergeCell ref="I21:K21"/>
    <mergeCell ref="S21:U21"/>
    <mergeCell ref="B23:U23"/>
    <mergeCell ref="B24:H24"/>
    <mergeCell ref="I24:U24"/>
    <mergeCell ref="V24:AP24"/>
    <mergeCell ref="AR24:AW24"/>
  </mergeCells>
  <conditionalFormatting sqref="BK10:BK12">
    <cfRule type="cellIs" dxfId="219" priority="1" stopIfTrue="1" operator="equal">
      <formula>"INEFECTIVO"</formula>
    </cfRule>
    <cfRule type="cellIs" dxfId="218" priority="2" stopIfTrue="1" operator="equal">
      <formula>"CON DEFICIENCIAS"</formula>
    </cfRule>
    <cfRule type="cellIs" dxfId="217" priority="3" stopIfTrue="1" operator="equal">
      <formula>"EFECTIVO"</formula>
    </cfRule>
  </conditionalFormatting>
  <dataValidations count="8">
    <dataValidation type="list" allowBlank="1" showInputMessage="1" showErrorMessage="1" sqref="BE10:BE21" xr:uid="{00000000-0002-0000-0200-000000000000}">
      <formula1>Efectividad</formula1>
    </dataValidation>
    <dataValidation type="list" allowBlank="1" showInputMessage="1" sqref="AV10:AV21" xr:uid="{00000000-0002-0000-0200-000001000000}">
      <formula1>Periodo</formula1>
    </dataValidation>
    <dataValidation type="list" showInputMessage="1" showErrorMessage="1" sqref="V10:AF21" xr:uid="{00000000-0002-0000-0200-000002000000}">
      <formula1>Efectividad</formula1>
    </dataValidation>
    <dataValidation showInputMessage="1" showErrorMessage="1" sqref="AG10:AT21" xr:uid="{00000000-0002-0000-0200-000003000000}"/>
    <dataValidation type="list" allowBlank="1" showInputMessage="1" showErrorMessage="1" sqref="M10:N21" xr:uid="{00000000-0002-0000-0200-000004000000}">
      <formula1>Impacto</formula1>
    </dataValidation>
    <dataValidation type="list" showInputMessage="1" showErrorMessage="1" sqref="L10:L21" xr:uid="{00000000-0002-0000-0200-000005000000}">
      <formula1>Probabilidad</formula1>
    </dataValidation>
    <dataValidation type="list" sqref="BD4:BE4" xr:uid="{00000000-0002-0000-0200-000006000000}">
      <formula1>Monitoreo</formula1>
    </dataValidation>
    <dataValidation type="list" allowBlank="1" showInputMessage="1" showErrorMessage="1" sqref="L6" xr:uid="{00000000-0002-0000-0200-000007000000}">
      <formula1>Proceso</formula1>
    </dataValidation>
  </dataValidations>
  <printOptions horizontalCentered="1" verticalCentered="1"/>
  <pageMargins left="1.1023622047244095" right="0.70866141732283472" top="0.74803149606299213" bottom="0.74803149606299213" header="0.31496062992125984" footer="0.31496062992125984"/>
  <pageSetup paperSize="5" scale="46" fitToHeight="0" orientation="landscape" r:id="rId1"/>
  <headerFooter>
    <oddFooter>&amp;L&amp;"Segoe UI,Normal"&amp;9Formato: FO-AC-07 Versión: 3&amp;C&amp;"Segoe UI,Normal"&amp;9Página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20"/>
  <sheetViews>
    <sheetView showGridLines="0" topLeftCell="B1" zoomScale="89" zoomScaleNormal="89" zoomScaleSheetLayoutView="115" workbookViewId="0">
      <pane xSplit="20" ySplit="9" topLeftCell="BN10" activePane="bottomRight" state="frozen"/>
      <selection activeCell="B8" sqref="B8"/>
      <selection pane="topRight" activeCell="V8" sqref="V8"/>
      <selection pane="bottomLeft" activeCell="B10" sqref="B10"/>
      <selection pane="bottomRight" activeCell="BN9" sqref="BN9"/>
    </sheetView>
  </sheetViews>
  <sheetFormatPr baseColWidth="10" defaultRowHeight="15" x14ac:dyDescent="0.25"/>
  <cols>
    <col min="1" max="1" width="1.140625" style="85" hidden="1" customWidth="1"/>
    <col min="2" max="4" width="3.5703125" style="85" customWidth="1"/>
    <col min="5" max="5" width="4.42578125" style="86" customWidth="1"/>
    <col min="6" max="8" width="3.85546875" style="85" customWidth="1"/>
    <col min="9" max="11" width="3.7109375" style="85" customWidth="1"/>
    <col min="12" max="13" width="3.28515625" style="87" bestFit="1" customWidth="1"/>
    <col min="14" max="14" width="0.7109375" style="87" hidden="1" customWidth="1"/>
    <col min="15" max="15" width="3" style="87" hidden="1" customWidth="1"/>
    <col min="16" max="16" width="5.140625" style="87" hidden="1" customWidth="1"/>
    <col min="17" max="17" width="3" style="87" hidden="1" customWidth="1"/>
    <col min="18" max="18" width="4.28515625" style="87" customWidth="1"/>
    <col min="19" max="21" width="5.140625" style="87" customWidth="1"/>
    <col min="22" max="24" width="2.7109375" style="86" customWidth="1"/>
    <col min="25" max="25" width="2.85546875" style="86" customWidth="1"/>
    <col min="26" max="31" width="2.7109375" style="86" customWidth="1"/>
    <col min="32" max="32" width="1.140625" style="86" hidden="1" customWidth="1"/>
    <col min="33" max="39" width="2.7109375" style="86" hidden="1" customWidth="1"/>
    <col min="40" max="41" width="5.140625" style="86" hidden="1" customWidth="1"/>
    <col min="42" max="42" width="4.28515625" style="86" customWidth="1"/>
    <col min="43" max="43" width="5.140625" style="86" hidden="1" customWidth="1"/>
    <col min="44" max="44" width="3.28515625" style="86" bestFit="1" customWidth="1"/>
    <col min="45" max="45" width="5.140625" style="86" hidden="1" customWidth="1"/>
    <col min="46" max="46" width="3.28515625" style="86" bestFit="1" customWidth="1"/>
    <col min="47" max="47" width="4.28515625" style="86" customWidth="1"/>
    <col min="48" max="48" width="4.28515625" style="87" customWidth="1"/>
    <col min="49" max="49" width="8.7109375" style="87" customWidth="1"/>
    <col min="50" max="50" width="8.5703125" style="82" customWidth="1"/>
    <col min="51" max="51" width="3.85546875" style="82" hidden="1" customWidth="1"/>
    <col min="52" max="52" width="14.7109375" style="3" customWidth="1"/>
    <col min="53" max="53" width="9.7109375" style="3" bestFit="1" customWidth="1"/>
    <col min="54" max="54" width="7.140625" style="3" bestFit="1" customWidth="1"/>
    <col min="55" max="55" width="11.7109375" style="3" bestFit="1" customWidth="1"/>
    <col min="56" max="56" width="18.28515625" style="3" customWidth="1"/>
    <col min="57" max="57" width="5.85546875" style="3" customWidth="1"/>
    <col min="58" max="58" width="11.42578125" style="3" customWidth="1"/>
    <col min="59" max="59" width="5.42578125" style="3" customWidth="1"/>
    <col min="60" max="60" width="4.28515625" style="3" customWidth="1"/>
    <col min="61" max="61" width="4.140625" style="3" customWidth="1"/>
    <col min="62" max="62" width="6.140625" style="3" customWidth="1"/>
    <col min="63" max="63" width="178.5703125" style="3" customWidth="1"/>
    <col min="64" max="64" width="112.85546875" style="3" customWidth="1"/>
    <col min="65" max="65" width="184.28515625" style="3" customWidth="1"/>
    <col min="66" max="16384" width="11.42578125" style="4"/>
  </cols>
  <sheetData>
    <row r="1" spans="1:65" ht="13.5" customHeight="1" thickTop="1" x14ac:dyDescent="0.25">
      <c r="A1" s="283" t="s">
        <v>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5"/>
      <c r="AC1" s="286"/>
      <c r="AD1" s="286"/>
      <c r="AE1" s="286"/>
      <c r="AF1" s="286"/>
      <c r="AG1" s="286"/>
      <c r="AH1" s="286"/>
      <c r="AI1" s="286"/>
      <c r="AJ1" s="286"/>
      <c r="AK1" s="286"/>
      <c r="AL1" s="286"/>
      <c r="AM1" s="286"/>
      <c r="AN1" s="286"/>
      <c r="AO1" s="286"/>
      <c r="AP1" s="286"/>
      <c r="AQ1" s="286"/>
      <c r="AR1" s="286"/>
      <c r="AS1" s="286"/>
      <c r="AT1" s="286"/>
      <c r="AU1" s="287"/>
      <c r="AV1" s="1"/>
      <c r="AW1" s="1"/>
      <c r="AX1" s="1"/>
      <c r="AY1" s="1"/>
      <c r="AZ1" s="128" t="s">
        <v>1</v>
      </c>
      <c r="BA1" s="1"/>
      <c r="BB1" s="292" t="s">
        <v>2</v>
      </c>
      <c r="BC1" s="293"/>
      <c r="BD1" s="293"/>
      <c r="BE1" s="294"/>
      <c r="BF1" s="1"/>
      <c r="BG1" s="1"/>
    </row>
    <row r="2" spans="1:65" ht="34.5" customHeight="1" x14ac:dyDescent="0.25">
      <c r="A2" s="295" t="str">
        <f>UPPER([10]Control!A2)</f>
        <v>MATRIZ RIESGOS DE CORRUPCIÓN</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7"/>
      <c r="AC2" s="288"/>
      <c r="AD2" s="288"/>
      <c r="AE2" s="288"/>
      <c r="AF2" s="288"/>
      <c r="AG2" s="288"/>
      <c r="AH2" s="288"/>
      <c r="AI2" s="288"/>
      <c r="AJ2" s="288"/>
      <c r="AK2" s="288"/>
      <c r="AL2" s="288"/>
      <c r="AM2" s="288"/>
      <c r="AN2" s="288"/>
      <c r="AO2" s="288"/>
      <c r="AP2" s="288"/>
      <c r="AQ2" s="288"/>
      <c r="AR2" s="288"/>
      <c r="AS2" s="288"/>
      <c r="AT2" s="288"/>
      <c r="AU2" s="289"/>
      <c r="AV2" s="1"/>
      <c r="AW2" s="1"/>
      <c r="AX2" s="1"/>
      <c r="AY2" s="1"/>
      <c r="AZ2" s="129">
        <v>2019</v>
      </c>
      <c r="BA2" s="1"/>
      <c r="BB2" s="275" t="s">
        <v>3</v>
      </c>
      <c r="BC2" s="276"/>
      <c r="BD2" s="388" t="str">
        <f>L6</f>
        <v>GESTIÓN TECNOLOGÍAS DE LA INFORMACIÓN Y COMUNICACIÓN</v>
      </c>
      <c r="BE2" s="389"/>
      <c r="BF2" s="107"/>
      <c r="BG2" s="1"/>
    </row>
    <row r="3" spans="1:65" ht="26.25" customHeight="1" x14ac:dyDescent="0.25">
      <c r="A3" s="300" t="s">
        <v>4</v>
      </c>
      <c r="B3" s="301"/>
      <c r="C3" s="301"/>
      <c r="D3" s="302"/>
      <c r="E3" s="303" t="s">
        <v>5</v>
      </c>
      <c r="F3" s="301"/>
      <c r="G3" s="301"/>
      <c r="H3" s="301"/>
      <c r="I3" s="301"/>
      <c r="J3" s="301"/>
      <c r="K3" s="301"/>
      <c r="L3" s="301"/>
      <c r="M3" s="301"/>
      <c r="N3" s="301"/>
      <c r="O3" s="301"/>
      <c r="P3" s="301"/>
      <c r="Q3" s="301"/>
      <c r="R3" s="301"/>
      <c r="S3" s="301"/>
      <c r="T3" s="301"/>
      <c r="U3" s="302"/>
      <c r="V3" s="303" t="s">
        <v>6</v>
      </c>
      <c r="W3" s="301"/>
      <c r="X3" s="301"/>
      <c r="Y3" s="301"/>
      <c r="Z3" s="301"/>
      <c r="AA3" s="301"/>
      <c r="AB3" s="302"/>
      <c r="AC3" s="288"/>
      <c r="AD3" s="288"/>
      <c r="AE3" s="288"/>
      <c r="AF3" s="288"/>
      <c r="AG3" s="288"/>
      <c r="AH3" s="288"/>
      <c r="AI3" s="288"/>
      <c r="AJ3" s="288"/>
      <c r="AK3" s="288"/>
      <c r="AL3" s="288"/>
      <c r="AM3" s="288"/>
      <c r="AN3" s="288"/>
      <c r="AO3" s="288"/>
      <c r="AP3" s="288"/>
      <c r="AQ3" s="288"/>
      <c r="AR3" s="288"/>
      <c r="AS3" s="288"/>
      <c r="AT3" s="288"/>
      <c r="AU3" s="289"/>
      <c r="AV3" s="1"/>
      <c r="AW3" s="1"/>
      <c r="AX3" s="1"/>
      <c r="AY3" s="1"/>
      <c r="AZ3" s="130" t="s">
        <v>7</v>
      </c>
      <c r="BA3" s="1"/>
      <c r="BB3" s="390" t="s">
        <v>8</v>
      </c>
      <c r="BC3" s="391"/>
      <c r="BD3" s="275" t="s">
        <v>9</v>
      </c>
      <c r="BE3" s="276"/>
      <c r="BF3" s="1"/>
      <c r="BG3" s="1"/>
    </row>
    <row r="4" spans="1:65" ht="24.75" customHeight="1" thickBot="1" x14ac:dyDescent="0.3">
      <c r="A4" s="277" t="str">
        <f>[10]Control!A4</f>
        <v>FO-PE-05</v>
      </c>
      <c r="B4" s="278"/>
      <c r="C4" s="278"/>
      <c r="D4" s="279"/>
      <c r="E4" s="280" t="str">
        <f>[10]Control!C4</f>
        <v>Planeación Estratégica</v>
      </c>
      <c r="F4" s="278"/>
      <c r="G4" s="278"/>
      <c r="H4" s="278"/>
      <c r="I4" s="278"/>
      <c r="J4" s="278"/>
      <c r="K4" s="278"/>
      <c r="L4" s="278"/>
      <c r="M4" s="278"/>
      <c r="N4" s="278"/>
      <c r="O4" s="278"/>
      <c r="P4" s="278"/>
      <c r="Q4" s="278"/>
      <c r="R4" s="278"/>
      <c r="S4" s="278"/>
      <c r="T4" s="278"/>
      <c r="U4" s="279"/>
      <c r="V4" s="280">
        <f>[10]Control!H4</f>
        <v>5</v>
      </c>
      <c r="W4" s="278"/>
      <c r="X4" s="278"/>
      <c r="Y4" s="278"/>
      <c r="Z4" s="278"/>
      <c r="AA4" s="278"/>
      <c r="AB4" s="279"/>
      <c r="AC4" s="290"/>
      <c r="AD4" s="290"/>
      <c r="AE4" s="290"/>
      <c r="AF4" s="290"/>
      <c r="AG4" s="290"/>
      <c r="AH4" s="290"/>
      <c r="AI4" s="290"/>
      <c r="AJ4" s="290"/>
      <c r="AK4" s="290"/>
      <c r="AL4" s="290"/>
      <c r="AM4" s="290"/>
      <c r="AN4" s="290"/>
      <c r="AO4" s="290"/>
      <c r="AP4" s="290"/>
      <c r="AQ4" s="290"/>
      <c r="AR4" s="290"/>
      <c r="AS4" s="290"/>
      <c r="AT4" s="290"/>
      <c r="AU4" s="291"/>
      <c r="AV4" s="1"/>
      <c r="AW4" s="1"/>
      <c r="AX4" s="1"/>
      <c r="AY4" s="1"/>
      <c r="AZ4" s="131">
        <v>43434</v>
      </c>
      <c r="BA4" s="1"/>
      <c r="BB4" s="362" t="s">
        <v>773</v>
      </c>
      <c r="BC4" s="363"/>
      <c r="BD4" s="387" t="s">
        <v>778</v>
      </c>
      <c r="BE4" s="387"/>
      <c r="BF4" s="1"/>
      <c r="BG4" s="1"/>
    </row>
    <row r="5" spans="1:65" s="10" customFormat="1" ht="6" customHeight="1" thickTop="1" x14ac:dyDescent="0.2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BA5" s="11"/>
      <c r="BB5"/>
      <c r="BC5"/>
      <c r="BD5"/>
      <c r="BE5"/>
      <c r="BF5" s="12"/>
      <c r="BG5" s="12"/>
      <c r="BH5" s="11"/>
      <c r="BI5" s="11"/>
      <c r="BJ5" s="11"/>
      <c r="BK5" s="11"/>
      <c r="BL5" s="11"/>
      <c r="BM5" s="11"/>
    </row>
    <row r="6" spans="1:65" s="10" customFormat="1" ht="27" customHeight="1" x14ac:dyDescent="0.25">
      <c r="A6" s="8"/>
      <c r="B6" s="268" t="s">
        <v>11</v>
      </c>
      <c r="C6" s="269"/>
      <c r="D6" s="241" t="s">
        <v>12</v>
      </c>
      <c r="E6" s="242"/>
      <c r="F6" s="242"/>
      <c r="G6" s="242"/>
      <c r="H6" s="243"/>
      <c r="I6" s="268" t="s">
        <v>3</v>
      </c>
      <c r="J6" s="270"/>
      <c r="K6" s="269"/>
      <c r="L6" s="231" t="s">
        <v>367</v>
      </c>
      <c r="M6" s="232"/>
      <c r="N6" s="232"/>
      <c r="O6" s="232"/>
      <c r="P6" s="232"/>
      <c r="Q6" s="232"/>
      <c r="R6" s="232"/>
      <c r="S6" s="232"/>
      <c r="T6" s="232"/>
      <c r="U6" s="233"/>
      <c r="V6" s="271" t="s">
        <v>14</v>
      </c>
      <c r="W6" s="271"/>
      <c r="X6" s="271"/>
      <c r="Y6" s="271"/>
      <c r="Z6" s="271"/>
      <c r="AA6" s="272" t="s">
        <v>368</v>
      </c>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4"/>
      <c r="BB6" s="13"/>
      <c r="BC6" s="12"/>
      <c r="BD6" s="13"/>
      <c r="BE6" s="13"/>
      <c r="BF6" s="13"/>
      <c r="BG6" s="13"/>
      <c r="BH6" s="13"/>
      <c r="BI6" s="13"/>
      <c r="BJ6" s="13"/>
      <c r="BK6" s="13"/>
      <c r="BL6" s="13"/>
      <c r="BM6" s="13"/>
    </row>
    <row r="7" spans="1:65" s="10" customFormat="1" ht="6" customHeight="1" x14ac:dyDescent="0.2">
      <c r="A7" s="8"/>
      <c r="B7" s="16"/>
      <c r="C7" s="16"/>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8"/>
      <c r="AZ7" s="19"/>
      <c r="BA7" s="20"/>
      <c r="BB7" s="21"/>
      <c r="BC7" s="22"/>
      <c r="BD7" s="22"/>
      <c r="BE7" s="23"/>
      <c r="BF7" s="256"/>
      <c r="BG7" s="256"/>
      <c r="BH7" s="256"/>
      <c r="BI7" s="256"/>
      <c r="BJ7" s="256"/>
      <c r="BK7" s="24"/>
      <c r="BL7" s="24"/>
      <c r="BM7" s="24"/>
    </row>
    <row r="8" spans="1:65" s="10" customFormat="1" ht="21.75" customHeight="1" thickBot="1" x14ac:dyDescent="0.25">
      <c r="A8" s="25"/>
      <c r="B8" s="257" t="s">
        <v>16</v>
      </c>
      <c r="C8" s="258"/>
      <c r="D8" s="258"/>
      <c r="E8" s="258"/>
      <c r="F8" s="258"/>
      <c r="G8" s="258"/>
      <c r="H8" s="258"/>
      <c r="I8" s="258"/>
      <c r="J8" s="258"/>
      <c r="K8" s="259"/>
      <c r="L8" s="260" t="s">
        <v>17</v>
      </c>
      <c r="M8" s="261"/>
      <c r="N8" s="261"/>
      <c r="O8" s="261"/>
      <c r="P8" s="261"/>
      <c r="Q8" s="261"/>
      <c r="R8" s="262"/>
      <c r="S8" s="263" t="s">
        <v>18</v>
      </c>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5" t="s">
        <v>19</v>
      </c>
      <c r="AX8" s="266"/>
      <c r="AY8" s="266"/>
      <c r="AZ8" s="266"/>
      <c r="BA8" s="26"/>
      <c r="BB8" s="383" t="s">
        <v>20</v>
      </c>
      <c r="BC8" s="384"/>
      <c r="BD8" s="385"/>
      <c r="BE8" s="29"/>
      <c r="BF8" s="386" t="s">
        <v>21</v>
      </c>
      <c r="BG8" s="386"/>
      <c r="BH8" s="386"/>
      <c r="BI8" s="386"/>
      <c r="BJ8" s="386"/>
      <c r="BK8" s="13"/>
      <c r="BL8" s="13"/>
      <c r="BM8" s="13"/>
    </row>
    <row r="9" spans="1:65" s="42" customFormat="1" ht="75.75" customHeight="1" x14ac:dyDescent="0.2">
      <c r="A9" s="25"/>
      <c r="B9" s="253" t="s">
        <v>24</v>
      </c>
      <c r="C9" s="254"/>
      <c r="D9" s="255"/>
      <c r="E9" s="30" t="s">
        <v>4</v>
      </c>
      <c r="F9" s="253" t="s">
        <v>25</v>
      </c>
      <c r="G9" s="254"/>
      <c r="H9" s="255"/>
      <c r="I9" s="253" t="s">
        <v>26</v>
      </c>
      <c r="J9" s="254"/>
      <c r="K9" s="255"/>
      <c r="L9" s="31" t="s">
        <v>27</v>
      </c>
      <c r="M9" s="31" t="s">
        <v>28</v>
      </c>
      <c r="N9" s="32"/>
      <c r="O9" s="33" t="s">
        <v>29</v>
      </c>
      <c r="P9" s="33" t="s">
        <v>30</v>
      </c>
      <c r="Q9" s="33" t="s">
        <v>31</v>
      </c>
      <c r="R9" s="31" t="s">
        <v>32</v>
      </c>
      <c r="S9" s="253" t="s">
        <v>33</v>
      </c>
      <c r="T9" s="254"/>
      <c r="U9" s="255"/>
      <c r="V9" s="31" t="s">
        <v>34</v>
      </c>
      <c r="W9" s="31" t="s">
        <v>35</v>
      </c>
      <c r="X9" s="31" t="s">
        <v>36</v>
      </c>
      <c r="Y9" s="34" t="s">
        <v>37</v>
      </c>
      <c r="Z9" s="34" t="s">
        <v>38</v>
      </c>
      <c r="AA9" s="34" t="s">
        <v>39</v>
      </c>
      <c r="AB9" s="34" t="s">
        <v>40</v>
      </c>
      <c r="AC9" s="34" t="s">
        <v>41</v>
      </c>
      <c r="AD9" s="34" t="s">
        <v>42</v>
      </c>
      <c r="AE9" s="34" t="s">
        <v>43</v>
      </c>
      <c r="AF9" s="35"/>
      <c r="AG9" s="36" t="s">
        <v>44</v>
      </c>
      <c r="AH9" s="36" t="s">
        <v>45</v>
      </c>
      <c r="AI9" s="36" t="s">
        <v>46</v>
      </c>
      <c r="AJ9" s="36" t="s">
        <v>47</v>
      </c>
      <c r="AK9" s="36" t="s">
        <v>48</v>
      </c>
      <c r="AL9" s="36" t="s">
        <v>49</v>
      </c>
      <c r="AM9" s="36" t="s">
        <v>50</v>
      </c>
      <c r="AN9" s="36" t="s">
        <v>51</v>
      </c>
      <c r="AO9" s="36" t="s">
        <v>52</v>
      </c>
      <c r="AP9" s="31" t="s">
        <v>53</v>
      </c>
      <c r="AQ9" s="33" t="s">
        <v>54</v>
      </c>
      <c r="AR9" s="31" t="s">
        <v>27</v>
      </c>
      <c r="AS9" s="33" t="s">
        <v>55</v>
      </c>
      <c r="AT9" s="31" t="s">
        <v>28</v>
      </c>
      <c r="AU9" s="31" t="s">
        <v>56</v>
      </c>
      <c r="AV9" s="31" t="s">
        <v>57</v>
      </c>
      <c r="AW9" s="37" t="s">
        <v>19</v>
      </c>
      <c r="AX9" s="30" t="s">
        <v>58</v>
      </c>
      <c r="AY9" s="38" t="s">
        <v>59</v>
      </c>
      <c r="AZ9" s="39" t="s">
        <v>60</v>
      </c>
      <c r="BA9" s="40" t="s">
        <v>61</v>
      </c>
      <c r="BB9" s="41" t="s">
        <v>62</v>
      </c>
      <c r="BC9" s="40" t="s">
        <v>63</v>
      </c>
      <c r="BD9" s="41" t="s">
        <v>64</v>
      </c>
      <c r="BE9" s="41" t="s">
        <v>65</v>
      </c>
      <c r="BF9" s="41" t="s">
        <v>66</v>
      </c>
      <c r="BG9" s="41" t="s">
        <v>67</v>
      </c>
      <c r="BH9" s="41" t="s">
        <v>68</v>
      </c>
      <c r="BI9" s="41" t="s">
        <v>69</v>
      </c>
      <c r="BJ9" s="132" t="s">
        <v>70</v>
      </c>
      <c r="BK9" s="133" t="s">
        <v>369</v>
      </c>
      <c r="BL9" s="133" t="s">
        <v>370</v>
      </c>
      <c r="BM9" s="133" t="s">
        <v>779</v>
      </c>
    </row>
    <row r="10" spans="1:65" s="10" customFormat="1" ht="138.75" customHeight="1" x14ac:dyDescent="0.2">
      <c r="A10" s="43"/>
      <c r="B10" s="244" t="s">
        <v>371</v>
      </c>
      <c r="C10" s="244"/>
      <c r="D10" s="244"/>
      <c r="E10" s="244" t="s">
        <v>372</v>
      </c>
      <c r="F10" s="370" t="s">
        <v>373</v>
      </c>
      <c r="G10" s="370"/>
      <c r="H10" s="370"/>
      <c r="I10" s="244" t="s">
        <v>374</v>
      </c>
      <c r="J10" s="244"/>
      <c r="K10" s="244"/>
      <c r="L10" s="45" t="s">
        <v>75</v>
      </c>
      <c r="M10" s="46" t="s">
        <v>112</v>
      </c>
      <c r="N10" s="47"/>
      <c r="O10" s="48">
        <f>VLOOKUP(L10,[10]Listas!$M$69:$N$73,2,0)</f>
        <v>1</v>
      </c>
      <c r="P10" s="48"/>
      <c r="Q10" s="48">
        <f>HLOOKUP(M10,[10]Listas!$O$67:$Q$68,2,0)</f>
        <v>10</v>
      </c>
      <c r="R10" s="36" t="str">
        <f>INDEX([10]Listas!$O$69:$Q$73,MATCH(L10,[10]Listas!$M$69:$M$73,0),MATCH(M10,[10]Listas!$O$67:$Q$67,0))</f>
        <v>10
BAJA</v>
      </c>
      <c r="S10" s="244" t="s">
        <v>375</v>
      </c>
      <c r="T10" s="244"/>
      <c r="U10" s="244"/>
      <c r="V10" s="49" t="s">
        <v>78</v>
      </c>
      <c r="W10" s="49" t="s">
        <v>79</v>
      </c>
      <c r="X10" s="49" t="s">
        <v>79</v>
      </c>
      <c r="Y10" s="49" t="s">
        <v>78</v>
      </c>
      <c r="Z10" s="49" t="s">
        <v>78</v>
      </c>
      <c r="AA10" s="49" t="s">
        <v>78</v>
      </c>
      <c r="AB10" s="49" t="s">
        <v>78</v>
      </c>
      <c r="AC10" s="49" t="s">
        <v>78</v>
      </c>
      <c r="AD10" s="49" t="s">
        <v>78</v>
      </c>
      <c r="AE10" s="49" t="s">
        <v>78</v>
      </c>
      <c r="AF10" s="50"/>
      <c r="AG10" s="48">
        <f t="shared" ref="AG10:AG21" si="0">IF(Y10="SI",15,0)</f>
        <v>15</v>
      </c>
      <c r="AH10" s="48">
        <f t="shared" ref="AH10:AH21" si="1">IF(Z10="SI",5,0)</f>
        <v>5</v>
      </c>
      <c r="AI10" s="48">
        <f t="shared" ref="AI10:AI21" si="2">IF(AA10="SI",15,0)</f>
        <v>15</v>
      </c>
      <c r="AJ10" s="48">
        <f t="shared" ref="AJ10:AJ21" si="3">IF(AB10="SI",10,0)</f>
        <v>10</v>
      </c>
      <c r="AK10" s="48">
        <f t="shared" ref="AK10:AK21" si="4">IF(AC10="SI",15,0)</f>
        <v>15</v>
      </c>
      <c r="AL10" s="48">
        <f t="shared" ref="AL10:AL21" si="5">IF(AD10="SI",10,0)</f>
        <v>10</v>
      </c>
      <c r="AM10" s="48">
        <f t="shared" ref="AM10:AM21" si="6">IF(AE10="SI",30,0)</f>
        <v>30</v>
      </c>
      <c r="AN10" s="48">
        <f t="shared" ref="AN10:AN21" si="7">SUM(AG10+AH10+AI10+AJ10+AK10+AL10+AM10)</f>
        <v>100</v>
      </c>
      <c r="AO10" s="48">
        <f t="shared" ref="AO10:AO21" si="8">IF(AN10&lt;=50,0,IF(AN10&gt;=76,2,1))</f>
        <v>2</v>
      </c>
      <c r="AP10" s="36" t="str">
        <f t="shared" ref="AP10:AP21" si="9">CONCATENATE(AN10,"- disminuye ",AO10)</f>
        <v>100- disminuye 2</v>
      </c>
      <c r="AQ10" s="48">
        <f t="shared" ref="AQ10:AQ21" si="10">IF(V10="SI",O10-AO10,O10)</f>
        <v>-1</v>
      </c>
      <c r="AR10" s="36" t="str">
        <f>IF(AQ10&lt;=1,"Rara vez",VLOOKUP(AQ10,[10]Listas!$L$69:$M$73,2,0))</f>
        <v>Rara vez</v>
      </c>
      <c r="AS10" s="48">
        <f t="shared" ref="AS10:AS21" si="11">IF(W10="SI",Q10-AO10,Q10)</f>
        <v>10</v>
      </c>
      <c r="AT10" s="36" t="str">
        <f t="shared" ref="AT10:AT21" si="12">IF(AS10&lt;=9,"Moderado",IF(AS10=20,"Catastrófico",IF(AS10=18,"Moderado","Mayor")))</f>
        <v>Mayor</v>
      </c>
      <c r="AU10" s="36" t="str">
        <f>INDEX([10]Listas!$O$69:$Q$73,MATCH(AR10,[10]Listas!$M$69:$M$73,0),MATCH(AT10,[10]Listas!$O$67:$Q$67,0))</f>
        <v>10
BAJA</v>
      </c>
      <c r="AV10" s="45" t="s">
        <v>376</v>
      </c>
      <c r="AW10" s="378" t="s">
        <v>377</v>
      </c>
      <c r="AX10" s="244" t="s">
        <v>378</v>
      </c>
      <c r="AY10" s="45" t="s">
        <v>379</v>
      </c>
      <c r="AZ10" s="54" t="s">
        <v>380</v>
      </c>
      <c r="BA10" s="364" t="s">
        <v>381</v>
      </c>
      <c r="BB10" s="380">
        <v>1</v>
      </c>
      <c r="BC10" s="364" t="s">
        <v>382</v>
      </c>
      <c r="BD10" s="54" t="s">
        <v>383</v>
      </c>
      <c r="BE10" s="57" t="s">
        <v>79</v>
      </c>
      <c r="BF10" s="54"/>
      <c r="BG10" s="54"/>
      <c r="BH10" s="58"/>
      <c r="BI10" s="58"/>
      <c r="BJ10" s="134"/>
      <c r="BK10" s="366" t="s">
        <v>384</v>
      </c>
      <c r="BL10" s="368" t="s">
        <v>385</v>
      </c>
      <c r="BM10" s="368" t="s">
        <v>386</v>
      </c>
    </row>
    <row r="11" spans="1:65" s="10" customFormat="1" ht="138.75" customHeight="1" x14ac:dyDescent="0.2">
      <c r="A11" s="43"/>
      <c r="B11" s="244" t="s">
        <v>387</v>
      </c>
      <c r="C11" s="244"/>
      <c r="D11" s="244"/>
      <c r="E11" s="244"/>
      <c r="F11" s="370"/>
      <c r="G11" s="370"/>
      <c r="H11" s="370"/>
      <c r="I11" s="244"/>
      <c r="J11" s="244"/>
      <c r="K11" s="244"/>
      <c r="L11" s="45" t="s">
        <v>75</v>
      </c>
      <c r="M11" s="46" t="s">
        <v>112</v>
      </c>
      <c r="N11" s="47"/>
      <c r="O11" s="48">
        <f>VLOOKUP(L11,[10]Listas!$M$69:$N$73,2,0)</f>
        <v>1</v>
      </c>
      <c r="P11" s="48"/>
      <c r="Q11" s="48">
        <f>HLOOKUP(M11,[10]Listas!$O$67:$Q$68,2,0)</f>
        <v>10</v>
      </c>
      <c r="R11" s="36" t="str">
        <f>INDEX([10]Listas!$O$69:$Q$73,MATCH(L11,[10]Listas!$M$69:$M$73,0),MATCH(M11,[10]Listas!$O$67:$Q$67,0))</f>
        <v>10
BAJA</v>
      </c>
      <c r="S11" s="244"/>
      <c r="T11" s="244"/>
      <c r="U11" s="244"/>
      <c r="V11" s="49" t="s">
        <v>78</v>
      </c>
      <c r="W11" s="49" t="s">
        <v>79</v>
      </c>
      <c r="X11" s="49" t="s">
        <v>79</v>
      </c>
      <c r="Y11" s="49" t="s">
        <v>78</v>
      </c>
      <c r="Z11" s="49" t="s">
        <v>78</v>
      </c>
      <c r="AA11" s="49" t="s">
        <v>78</v>
      </c>
      <c r="AB11" s="49" t="s">
        <v>78</v>
      </c>
      <c r="AC11" s="49" t="s">
        <v>78</v>
      </c>
      <c r="AD11" s="49" t="s">
        <v>78</v>
      </c>
      <c r="AE11" s="49" t="s">
        <v>78</v>
      </c>
      <c r="AF11" s="50"/>
      <c r="AG11" s="48">
        <f t="shared" si="0"/>
        <v>15</v>
      </c>
      <c r="AH11" s="48">
        <f t="shared" si="1"/>
        <v>5</v>
      </c>
      <c r="AI11" s="48">
        <f t="shared" si="2"/>
        <v>15</v>
      </c>
      <c r="AJ11" s="48">
        <f t="shared" si="3"/>
        <v>10</v>
      </c>
      <c r="AK11" s="48">
        <f t="shared" si="4"/>
        <v>15</v>
      </c>
      <c r="AL11" s="48">
        <f t="shared" si="5"/>
        <v>10</v>
      </c>
      <c r="AM11" s="48">
        <f t="shared" si="6"/>
        <v>30</v>
      </c>
      <c r="AN11" s="48">
        <f t="shared" si="7"/>
        <v>100</v>
      </c>
      <c r="AO11" s="48">
        <f t="shared" si="8"/>
        <v>2</v>
      </c>
      <c r="AP11" s="36" t="str">
        <f t="shared" si="9"/>
        <v>100- disminuye 2</v>
      </c>
      <c r="AQ11" s="48">
        <f t="shared" si="10"/>
        <v>-1</v>
      </c>
      <c r="AR11" s="36" t="str">
        <f>IF(AQ11&lt;=1,"Rara vez",VLOOKUP(AQ11,[10]Listas!$L$69:$M$73,2,0))</f>
        <v>Rara vez</v>
      </c>
      <c r="AS11" s="48">
        <f t="shared" si="11"/>
        <v>10</v>
      </c>
      <c r="AT11" s="36" t="str">
        <f t="shared" si="12"/>
        <v>Mayor</v>
      </c>
      <c r="AU11" s="36" t="str">
        <f>INDEX([10]Listas!$O$69:$Q$73,MATCH(AR11,[10]Listas!$M$69:$M$73,0),MATCH(AT11,[10]Listas!$O$67:$Q$67,0))</f>
        <v>10
BAJA</v>
      </c>
      <c r="AV11" s="45" t="s">
        <v>376</v>
      </c>
      <c r="AW11" s="378"/>
      <c r="AX11" s="244"/>
      <c r="AY11" s="45" t="s">
        <v>379</v>
      </c>
      <c r="AZ11" s="135" t="s">
        <v>388</v>
      </c>
      <c r="BA11" s="379"/>
      <c r="BB11" s="381"/>
      <c r="BC11" s="379"/>
      <c r="BD11" s="54" t="s">
        <v>383</v>
      </c>
      <c r="BE11" s="57" t="s">
        <v>79</v>
      </c>
      <c r="BF11" s="54"/>
      <c r="BG11" s="54"/>
      <c r="BH11" s="58"/>
      <c r="BI11" s="58"/>
      <c r="BJ11" s="134"/>
      <c r="BK11" s="366"/>
      <c r="BL11" s="368"/>
      <c r="BM11" s="368"/>
    </row>
    <row r="12" spans="1:65" s="10" customFormat="1" ht="138.75" customHeight="1" x14ac:dyDescent="0.2">
      <c r="A12" s="43"/>
      <c r="B12" s="244" t="s">
        <v>389</v>
      </c>
      <c r="C12" s="244"/>
      <c r="D12" s="244"/>
      <c r="E12" s="244"/>
      <c r="F12" s="370"/>
      <c r="G12" s="370"/>
      <c r="H12" s="370"/>
      <c r="I12" s="244"/>
      <c r="J12" s="244"/>
      <c r="K12" s="244"/>
      <c r="L12" s="45" t="s">
        <v>75</v>
      </c>
      <c r="M12" s="46" t="s">
        <v>112</v>
      </c>
      <c r="N12" s="47"/>
      <c r="O12" s="48">
        <f>VLOOKUP(L12,[10]Listas!$M$69:$N$73,2,0)</f>
        <v>1</v>
      </c>
      <c r="P12" s="48"/>
      <c r="Q12" s="48">
        <f>HLOOKUP(M12,[10]Listas!$O$67:$Q$68,2,0)</f>
        <v>10</v>
      </c>
      <c r="R12" s="36" t="str">
        <f>INDEX([10]Listas!$O$69:$Q$73,MATCH(L12,[10]Listas!$M$69:$M$73,0),MATCH(M12,[10]Listas!$O$67:$Q$67,0))</f>
        <v>10
BAJA</v>
      </c>
      <c r="S12" s="244"/>
      <c r="T12" s="244"/>
      <c r="U12" s="244"/>
      <c r="V12" s="49" t="s">
        <v>78</v>
      </c>
      <c r="W12" s="49" t="s">
        <v>79</v>
      </c>
      <c r="X12" s="49" t="s">
        <v>79</v>
      </c>
      <c r="Y12" s="49" t="s">
        <v>78</v>
      </c>
      <c r="Z12" s="49" t="s">
        <v>78</v>
      </c>
      <c r="AA12" s="49" t="s">
        <v>78</v>
      </c>
      <c r="AB12" s="49" t="s">
        <v>78</v>
      </c>
      <c r="AC12" s="49" t="s">
        <v>78</v>
      </c>
      <c r="AD12" s="49" t="s">
        <v>78</v>
      </c>
      <c r="AE12" s="49" t="s">
        <v>78</v>
      </c>
      <c r="AF12" s="50"/>
      <c r="AG12" s="48">
        <f>IF(Y12="SI",15,0)</f>
        <v>15</v>
      </c>
      <c r="AH12" s="48">
        <f>IF(Z12="SI",5,0)</f>
        <v>5</v>
      </c>
      <c r="AI12" s="48">
        <f>IF(AA12="SI",15,0)</f>
        <v>15</v>
      </c>
      <c r="AJ12" s="48">
        <f>IF(AB12="SI",10,0)</f>
        <v>10</v>
      </c>
      <c r="AK12" s="48">
        <f>IF(AC12="SI",15,0)</f>
        <v>15</v>
      </c>
      <c r="AL12" s="48">
        <f>IF(AD12="SI",10,0)</f>
        <v>10</v>
      </c>
      <c r="AM12" s="48">
        <f>IF(AE12="SI",30,0)</f>
        <v>30</v>
      </c>
      <c r="AN12" s="48">
        <f>SUM(AG12+AH12+AI12+AJ12+AK12+AL12+AM12)</f>
        <v>100</v>
      </c>
      <c r="AO12" s="48">
        <f>IF(AN12&lt;=50,0,IF(AN12&gt;=76,2,1))</f>
        <v>2</v>
      </c>
      <c r="AP12" s="36" t="str">
        <f>CONCATENATE(AN12,"- disminuye ",AO12)</f>
        <v>100- disminuye 2</v>
      </c>
      <c r="AQ12" s="48">
        <f>IF(V12="SI",O12-AO12,O12)</f>
        <v>-1</v>
      </c>
      <c r="AR12" s="36" t="str">
        <f>IF(AQ12&lt;=1,"Rara vez",VLOOKUP(AQ12,[10]Listas!$L$69:$M$73,2,0))</f>
        <v>Rara vez</v>
      </c>
      <c r="AS12" s="48">
        <f>IF(W12="SI",Q12-AO12,Q12)</f>
        <v>10</v>
      </c>
      <c r="AT12" s="36" t="str">
        <f>IF(AS12&lt;=9,"Moderado",IF(AS12=20,"Catastrófico",IF(AS12=18,"Moderado","Mayor")))</f>
        <v>Mayor</v>
      </c>
      <c r="AU12" s="36" t="str">
        <f>INDEX([10]Listas!$O$69:$Q$73,MATCH(AR12,[10]Listas!$M$69:$M$73,0),MATCH(AT12,[10]Listas!$O$67:$Q$67,0))</f>
        <v>10
BAJA</v>
      </c>
      <c r="AV12" s="45" t="s">
        <v>376</v>
      </c>
      <c r="AW12" s="378"/>
      <c r="AX12" s="244"/>
      <c r="AY12" s="45" t="s">
        <v>379</v>
      </c>
      <c r="AZ12" s="54" t="s">
        <v>380</v>
      </c>
      <c r="BA12" s="379"/>
      <c r="BB12" s="381"/>
      <c r="BC12" s="379"/>
      <c r="BD12" s="54" t="s">
        <v>383</v>
      </c>
      <c r="BE12" s="57" t="s">
        <v>79</v>
      </c>
      <c r="BF12" s="54"/>
      <c r="BG12" s="54"/>
      <c r="BH12" s="58"/>
      <c r="BI12" s="58"/>
      <c r="BJ12" s="134"/>
      <c r="BK12" s="366"/>
      <c r="BL12" s="368"/>
      <c r="BM12" s="368"/>
    </row>
    <row r="13" spans="1:65" s="10" customFormat="1" ht="138.75" customHeight="1" x14ac:dyDescent="0.2">
      <c r="A13" s="43"/>
      <c r="B13" s="244" t="s">
        <v>390</v>
      </c>
      <c r="C13" s="244"/>
      <c r="D13" s="244"/>
      <c r="E13" s="244"/>
      <c r="F13" s="370"/>
      <c r="G13" s="370"/>
      <c r="H13" s="370"/>
      <c r="I13" s="244"/>
      <c r="J13" s="244"/>
      <c r="K13" s="244"/>
      <c r="L13" s="45" t="s">
        <v>75</v>
      </c>
      <c r="M13" s="46" t="s">
        <v>112</v>
      </c>
      <c r="N13" s="47"/>
      <c r="O13" s="48">
        <f>VLOOKUP(L13,[10]Listas!$M$69:$N$73,2,0)</f>
        <v>1</v>
      </c>
      <c r="P13" s="48"/>
      <c r="Q13" s="48">
        <f>HLOOKUP(M13,[10]Listas!$O$67:$Q$68,2,0)</f>
        <v>10</v>
      </c>
      <c r="R13" s="36" t="str">
        <f>INDEX([10]Listas!$O$69:$Q$73,MATCH(L13,[10]Listas!$M$69:$M$73,0),MATCH(M13,[10]Listas!$O$67:$Q$67,0))</f>
        <v>10
BAJA</v>
      </c>
      <c r="S13" s="244"/>
      <c r="T13" s="244"/>
      <c r="U13" s="244"/>
      <c r="V13" s="49" t="s">
        <v>78</v>
      </c>
      <c r="W13" s="49" t="s">
        <v>79</v>
      </c>
      <c r="X13" s="49" t="s">
        <v>79</v>
      </c>
      <c r="Y13" s="49" t="s">
        <v>78</v>
      </c>
      <c r="Z13" s="49" t="s">
        <v>78</v>
      </c>
      <c r="AA13" s="49" t="s">
        <v>78</v>
      </c>
      <c r="AB13" s="49" t="s">
        <v>78</v>
      </c>
      <c r="AC13" s="49" t="s">
        <v>78</v>
      </c>
      <c r="AD13" s="49" t="s">
        <v>78</v>
      </c>
      <c r="AE13" s="49" t="s">
        <v>78</v>
      </c>
      <c r="AF13" s="50"/>
      <c r="AG13" s="48">
        <f>IF(Y13="SI",15,0)</f>
        <v>15</v>
      </c>
      <c r="AH13" s="48">
        <f>IF(Z13="SI",5,0)</f>
        <v>5</v>
      </c>
      <c r="AI13" s="48">
        <f>IF(AA13="SI",15,0)</f>
        <v>15</v>
      </c>
      <c r="AJ13" s="48">
        <f>IF(AB13="SI",10,0)</f>
        <v>10</v>
      </c>
      <c r="AK13" s="48">
        <f>IF(AC13="SI",15,0)</f>
        <v>15</v>
      </c>
      <c r="AL13" s="48">
        <f>IF(AD13="SI",10,0)</f>
        <v>10</v>
      </c>
      <c r="AM13" s="48">
        <f>IF(AE13="SI",30,0)</f>
        <v>30</v>
      </c>
      <c r="AN13" s="48">
        <f>SUM(AG13+AH13+AI13+AJ13+AK13+AL13+AM13)</f>
        <v>100</v>
      </c>
      <c r="AO13" s="48">
        <f>IF(AN13&lt;=50,0,IF(AN13&gt;=76,2,1))</f>
        <v>2</v>
      </c>
      <c r="AP13" s="36" t="str">
        <f>CONCATENATE(AN13,"- disminuye ",AO13)</f>
        <v>100- disminuye 2</v>
      </c>
      <c r="AQ13" s="48">
        <f>IF(V13="SI",O13-AO13,O13)</f>
        <v>-1</v>
      </c>
      <c r="AR13" s="36" t="str">
        <f>IF(AQ13&lt;=1,"Rara vez",VLOOKUP(AQ13,[10]Listas!$L$69:$M$73,2,0))</f>
        <v>Rara vez</v>
      </c>
      <c r="AS13" s="48">
        <f>IF(W13="SI",Q13-AO13,Q13)</f>
        <v>10</v>
      </c>
      <c r="AT13" s="36" t="str">
        <f>IF(AS13&lt;=9,"Moderado",IF(AS13=20,"Catastrófico",IF(AS13=18,"Moderado","Mayor")))</f>
        <v>Mayor</v>
      </c>
      <c r="AU13" s="36" t="str">
        <f>INDEX([10]Listas!$O$69:$Q$73,MATCH(AR13,[10]Listas!$M$69:$M$73,0),MATCH(AT13,[10]Listas!$O$67:$Q$67,0))</f>
        <v>10
BAJA</v>
      </c>
      <c r="AV13" s="45" t="s">
        <v>376</v>
      </c>
      <c r="AW13" s="378"/>
      <c r="AX13" s="244"/>
      <c r="AY13" s="45" t="s">
        <v>379</v>
      </c>
      <c r="AZ13" s="54" t="s">
        <v>391</v>
      </c>
      <c r="BA13" s="365"/>
      <c r="BB13" s="382"/>
      <c r="BC13" s="365"/>
      <c r="BD13" s="54" t="s">
        <v>383</v>
      </c>
      <c r="BE13" s="57" t="s">
        <v>79</v>
      </c>
      <c r="BF13" s="54"/>
      <c r="BG13" s="54"/>
      <c r="BH13" s="58"/>
      <c r="BI13" s="58"/>
      <c r="BJ13" s="134"/>
      <c r="BK13" s="366"/>
      <c r="BL13" s="368"/>
      <c r="BM13" s="368"/>
    </row>
    <row r="14" spans="1:65" s="10" customFormat="1" ht="232.5" customHeight="1" x14ac:dyDescent="0.2">
      <c r="A14" s="43"/>
      <c r="B14" s="244" t="s">
        <v>392</v>
      </c>
      <c r="C14" s="244"/>
      <c r="D14" s="244"/>
      <c r="E14" s="244" t="s">
        <v>393</v>
      </c>
      <c r="F14" s="370" t="s">
        <v>394</v>
      </c>
      <c r="G14" s="370"/>
      <c r="H14" s="370"/>
      <c r="I14" s="244" t="s">
        <v>395</v>
      </c>
      <c r="J14" s="244"/>
      <c r="K14" s="244"/>
      <c r="L14" s="45" t="s">
        <v>396</v>
      </c>
      <c r="M14" s="46" t="s">
        <v>112</v>
      </c>
      <c r="N14" s="47"/>
      <c r="O14" s="48">
        <f>VLOOKUP(L14,[10]Listas!$M$69:$N$73,2,0)</f>
        <v>4</v>
      </c>
      <c r="P14" s="48"/>
      <c r="Q14" s="48">
        <f>HLOOKUP(M14,[10]Listas!$O$67:$Q$68,2,0)</f>
        <v>10</v>
      </c>
      <c r="R14" s="36" t="str">
        <f>INDEX([10]Listas!$O$69:$Q$73,MATCH(L14,[10]Listas!$M$69:$M$73,0),MATCH(M14,[10]Listas!$O$67:$Q$67,0))</f>
        <v>40
ALTA</v>
      </c>
      <c r="S14" s="244" t="s">
        <v>397</v>
      </c>
      <c r="T14" s="244"/>
      <c r="U14" s="244"/>
      <c r="V14" s="49" t="s">
        <v>78</v>
      </c>
      <c r="W14" s="49" t="s">
        <v>79</v>
      </c>
      <c r="X14" s="49" t="s">
        <v>79</v>
      </c>
      <c r="Y14" s="49" t="s">
        <v>78</v>
      </c>
      <c r="Z14" s="49" t="s">
        <v>78</v>
      </c>
      <c r="AA14" s="49" t="s">
        <v>79</v>
      </c>
      <c r="AB14" s="49" t="s">
        <v>78</v>
      </c>
      <c r="AC14" s="49" t="s">
        <v>79</v>
      </c>
      <c r="AD14" s="49" t="s">
        <v>78</v>
      </c>
      <c r="AE14" s="49" t="s">
        <v>78</v>
      </c>
      <c r="AF14" s="50"/>
      <c r="AG14" s="48">
        <f>IF(Y14="SI",15,0)</f>
        <v>15</v>
      </c>
      <c r="AH14" s="48">
        <f>IF(Z14="SI",5,0)</f>
        <v>5</v>
      </c>
      <c r="AI14" s="48">
        <f>IF(AA14="SI",15,0)</f>
        <v>0</v>
      </c>
      <c r="AJ14" s="48">
        <f>IF(AB14="SI",10,0)</f>
        <v>10</v>
      </c>
      <c r="AK14" s="48">
        <f>IF(AC14="SI",15,0)</f>
        <v>0</v>
      </c>
      <c r="AL14" s="48">
        <f>IF(AD14="SI",10,0)</f>
        <v>10</v>
      </c>
      <c r="AM14" s="48">
        <f>IF(AE14="SI",30,0)</f>
        <v>30</v>
      </c>
      <c r="AN14" s="48">
        <f>SUM(AG14+AH14+AI14+AJ14+AK14+AL14+AM14)</f>
        <v>70</v>
      </c>
      <c r="AO14" s="48">
        <f>IF(AN14&lt;=50,0,IF(AN14&gt;=76,2,1))</f>
        <v>1</v>
      </c>
      <c r="AP14" s="36" t="str">
        <f>CONCATENATE(AN14,"- disminuye ",AO14)</f>
        <v>70- disminuye 1</v>
      </c>
      <c r="AQ14" s="48">
        <f>IF(V14="SI",O14-AO14,O14)</f>
        <v>3</v>
      </c>
      <c r="AR14" s="36" t="str">
        <f>IF(AQ14&lt;=1,"Rara vez",VLOOKUP(AQ14,[10]Listas!$L$69:$M$73,2,0))</f>
        <v>Posible</v>
      </c>
      <c r="AS14" s="48">
        <f>IF(W14="SI",Q14-AO14,Q14)</f>
        <v>10</v>
      </c>
      <c r="AT14" s="36" t="str">
        <f>IF(AS14&lt;=9,"Moderado",IF(AS14=20,"Catastrófico",IF(AS14=18,"Moderado","Mayor")))</f>
        <v>Mayor</v>
      </c>
      <c r="AU14" s="36" t="str">
        <f>INDEX([10]Listas!$O$69:$Q$73,MATCH(AR14,[10]Listas!$M$69:$M$73,0),MATCH(AT14,[10]Listas!$O$67:$Q$67,0))</f>
        <v>30
ALTA</v>
      </c>
      <c r="AV14" s="45" t="s">
        <v>376</v>
      </c>
      <c r="AW14" s="244" t="s">
        <v>398</v>
      </c>
      <c r="AX14" s="54" t="s">
        <v>399</v>
      </c>
      <c r="AY14" s="45" t="s">
        <v>379</v>
      </c>
      <c r="AZ14" s="54" t="s">
        <v>400</v>
      </c>
      <c r="BA14" s="373" t="s">
        <v>401</v>
      </c>
      <c r="BB14" s="56">
        <v>1</v>
      </c>
      <c r="BC14" s="54" t="s">
        <v>402</v>
      </c>
      <c r="BD14" s="54" t="s">
        <v>383</v>
      </c>
      <c r="BE14" s="57" t="s">
        <v>79</v>
      </c>
      <c r="BF14" s="54"/>
      <c r="BG14" s="54"/>
      <c r="BH14" s="58"/>
      <c r="BI14" s="58"/>
      <c r="BJ14" s="134"/>
      <c r="BK14" s="366" t="s">
        <v>403</v>
      </c>
      <c r="BL14" s="368"/>
      <c r="BM14" s="368" t="s">
        <v>404</v>
      </c>
    </row>
    <row r="15" spans="1:65" s="10" customFormat="1" ht="232.5" customHeight="1" x14ac:dyDescent="0.2">
      <c r="A15" s="43"/>
      <c r="B15" s="244" t="s">
        <v>405</v>
      </c>
      <c r="C15" s="244"/>
      <c r="D15" s="244"/>
      <c r="E15" s="244"/>
      <c r="F15" s="370"/>
      <c r="G15" s="370"/>
      <c r="H15" s="370"/>
      <c r="I15" s="244"/>
      <c r="J15" s="244"/>
      <c r="K15" s="244"/>
      <c r="L15" s="45" t="s">
        <v>396</v>
      </c>
      <c r="M15" s="46" t="s">
        <v>112</v>
      </c>
      <c r="N15" s="47"/>
      <c r="O15" s="48">
        <f>VLOOKUP(L15,[10]Listas!$M$69:$N$73,2,0)</f>
        <v>4</v>
      </c>
      <c r="P15" s="48"/>
      <c r="Q15" s="48">
        <f>HLOOKUP(M15,[10]Listas!$O$67:$Q$68,2,0)</f>
        <v>10</v>
      </c>
      <c r="R15" s="36" t="str">
        <f>INDEX([10]Listas!$O$69:$Q$73,MATCH(L15,[10]Listas!$M$69:$M$73,0),MATCH(M15,[10]Listas!$O$67:$Q$67,0))</f>
        <v>40
ALTA</v>
      </c>
      <c r="S15" s="244"/>
      <c r="T15" s="244"/>
      <c r="U15" s="244"/>
      <c r="V15" s="49" t="s">
        <v>78</v>
      </c>
      <c r="W15" s="49" t="s">
        <v>79</v>
      </c>
      <c r="X15" s="49" t="s">
        <v>79</v>
      </c>
      <c r="Y15" s="49" t="s">
        <v>78</v>
      </c>
      <c r="Z15" s="49" t="s">
        <v>78</v>
      </c>
      <c r="AA15" s="49" t="s">
        <v>79</v>
      </c>
      <c r="AB15" s="49" t="s">
        <v>78</v>
      </c>
      <c r="AC15" s="49" t="s">
        <v>79</v>
      </c>
      <c r="AD15" s="49" t="s">
        <v>78</v>
      </c>
      <c r="AE15" s="49" t="s">
        <v>78</v>
      </c>
      <c r="AF15" s="50"/>
      <c r="AG15" s="48">
        <f t="shared" si="0"/>
        <v>15</v>
      </c>
      <c r="AH15" s="48">
        <f t="shared" si="1"/>
        <v>5</v>
      </c>
      <c r="AI15" s="48">
        <f t="shared" si="2"/>
        <v>0</v>
      </c>
      <c r="AJ15" s="48">
        <f t="shared" si="3"/>
        <v>10</v>
      </c>
      <c r="AK15" s="48">
        <f t="shared" si="4"/>
        <v>0</v>
      </c>
      <c r="AL15" s="48">
        <f t="shared" si="5"/>
        <v>10</v>
      </c>
      <c r="AM15" s="48">
        <f t="shared" si="6"/>
        <v>30</v>
      </c>
      <c r="AN15" s="48">
        <f t="shared" si="7"/>
        <v>70</v>
      </c>
      <c r="AO15" s="48">
        <f t="shared" si="8"/>
        <v>1</v>
      </c>
      <c r="AP15" s="36" t="str">
        <f t="shared" si="9"/>
        <v>70- disminuye 1</v>
      </c>
      <c r="AQ15" s="48">
        <f t="shared" si="10"/>
        <v>3</v>
      </c>
      <c r="AR15" s="36" t="str">
        <f>IF(AQ15&lt;=1,"Rara vez",VLOOKUP(AQ15,[10]Listas!$L$69:$M$73,2,0))</f>
        <v>Posible</v>
      </c>
      <c r="AS15" s="48">
        <f t="shared" si="11"/>
        <v>10</v>
      </c>
      <c r="AT15" s="36" t="str">
        <f t="shared" si="12"/>
        <v>Mayor</v>
      </c>
      <c r="AU15" s="36" t="str">
        <f>INDEX([10]Listas!$O$69:$Q$73,MATCH(AR15,[10]Listas!$M$69:$M$73,0),MATCH(AT15,[10]Listas!$O$67:$Q$67,0))</f>
        <v>30
ALTA</v>
      </c>
      <c r="AV15" s="45" t="s">
        <v>376</v>
      </c>
      <c r="AW15" s="244"/>
      <c r="AX15" s="54" t="s">
        <v>406</v>
      </c>
      <c r="AY15" s="45" t="s">
        <v>182</v>
      </c>
      <c r="AZ15" s="54" t="s">
        <v>407</v>
      </c>
      <c r="BA15" s="374"/>
      <c r="BB15" s="56">
        <v>1</v>
      </c>
      <c r="BC15" s="54" t="s">
        <v>408</v>
      </c>
      <c r="BD15" s="54" t="s">
        <v>383</v>
      </c>
      <c r="BE15" s="57" t="s">
        <v>79</v>
      </c>
      <c r="BF15" s="54"/>
      <c r="BG15" s="54"/>
      <c r="BH15" s="58"/>
      <c r="BI15" s="58"/>
      <c r="BJ15" s="134"/>
      <c r="BK15" s="375"/>
      <c r="BL15" s="368"/>
      <c r="BM15" s="376"/>
    </row>
    <row r="16" spans="1:65" s="10" customFormat="1" ht="206.25" customHeight="1" x14ac:dyDescent="0.2">
      <c r="A16" s="43"/>
      <c r="B16" s="244" t="s">
        <v>409</v>
      </c>
      <c r="C16" s="244"/>
      <c r="D16" s="244"/>
      <c r="E16" s="244" t="s">
        <v>410</v>
      </c>
      <c r="F16" s="370" t="s">
        <v>411</v>
      </c>
      <c r="G16" s="370"/>
      <c r="H16" s="370"/>
      <c r="I16" s="244" t="s">
        <v>412</v>
      </c>
      <c r="J16" s="244"/>
      <c r="K16" s="244"/>
      <c r="L16" s="45" t="s">
        <v>75</v>
      </c>
      <c r="M16" s="46" t="s">
        <v>112</v>
      </c>
      <c r="N16" s="47"/>
      <c r="O16" s="48">
        <f>VLOOKUP(L16,[10]Listas!$M$69:$N$73,2,0)</f>
        <v>1</v>
      </c>
      <c r="P16" s="48"/>
      <c r="Q16" s="48">
        <f>HLOOKUP(M16,[10]Listas!$O$67:$Q$68,2,0)</f>
        <v>10</v>
      </c>
      <c r="R16" s="36" t="str">
        <f>INDEX([10]Listas!$O$69:$Q$73,MATCH(L16,[10]Listas!$M$69:$M$73,0),MATCH(M16,[10]Listas!$O$67:$Q$67,0))</f>
        <v>10
BAJA</v>
      </c>
      <c r="S16" s="244" t="s">
        <v>413</v>
      </c>
      <c r="T16" s="244"/>
      <c r="U16" s="244"/>
      <c r="V16" s="49" t="s">
        <v>78</v>
      </c>
      <c r="W16" s="49" t="s">
        <v>79</v>
      </c>
      <c r="X16" s="49" t="s">
        <v>79</v>
      </c>
      <c r="Y16" s="49" t="s">
        <v>79</v>
      </c>
      <c r="Z16" s="49" t="s">
        <v>78</v>
      </c>
      <c r="AA16" s="49" t="s">
        <v>79</v>
      </c>
      <c r="AB16" s="49" t="s">
        <v>78</v>
      </c>
      <c r="AC16" s="49" t="s">
        <v>78</v>
      </c>
      <c r="AD16" s="49" t="s">
        <v>78</v>
      </c>
      <c r="AE16" s="49" t="s">
        <v>78</v>
      </c>
      <c r="AF16" s="50"/>
      <c r="AG16" s="48">
        <f t="shared" si="0"/>
        <v>0</v>
      </c>
      <c r="AH16" s="48">
        <f t="shared" si="1"/>
        <v>5</v>
      </c>
      <c r="AI16" s="48">
        <f t="shared" si="2"/>
        <v>0</v>
      </c>
      <c r="AJ16" s="48">
        <f t="shared" si="3"/>
        <v>10</v>
      </c>
      <c r="AK16" s="48">
        <f t="shared" si="4"/>
        <v>15</v>
      </c>
      <c r="AL16" s="48">
        <f t="shared" si="5"/>
        <v>10</v>
      </c>
      <c r="AM16" s="48">
        <f t="shared" si="6"/>
        <v>30</v>
      </c>
      <c r="AN16" s="48">
        <f t="shared" si="7"/>
        <v>70</v>
      </c>
      <c r="AO16" s="48">
        <f t="shared" si="8"/>
        <v>1</v>
      </c>
      <c r="AP16" s="36" t="str">
        <f t="shared" si="9"/>
        <v>70- disminuye 1</v>
      </c>
      <c r="AQ16" s="48">
        <f t="shared" si="10"/>
        <v>0</v>
      </c>
      <c r="AR16" s="36" t="str">
        <f>IF(AQ16&lt;=1,"Rara vez",VLOOKUP(AQ16,[10]Listas!$L$69:$M$73,2,0))</f>
        <v>Rara vez</v>
      </c>
      <c r="AS16" s="48">
        <f t="shared" si="11"/>
        <v>10</v>
      </c>
      <c r="AT16" s="36" t="str">
        <f t="shared" si="12"/>
        <v>Mayor</v>
      </c>
      <c r="AU16" s="36" t="str">
        <f>INDEX([10]Listas!$O$69:$Q$73,MATCH(AR16,[10]Listas!$M$69:$M$73,0),MATCH(AT16,[10]Listas!$O$67:$Q$67,0))</f>
        <v>10
BAJA</v>
      </c>
      <c r="AV16" s="45" t="s">
        <v>376</v>
      </c>
      <c r="AW16" s="244" t="s">
        <v>414</v>
      </c>
      <c r="AX16" s="244" t="s">
        <v>415</v>
      </c>
      <c r="AY16" s="45" t="s">
        <v>379</v>
      </c>
      <c r="AZ16" s="373" t="s">
        <v>416</v>
      </c>
      <c r="BA16" s="373" t="s">
        <v>417</v>
      </c>
      <c r="BB16" s="136">
        <v>0.99099999999999999</v>
      </c>
      <c r="BC16" s="364" t="s">
        <v>418</v>
      </c>
      <c r="BD16" s="54" t="s">
        <v>383</v>
      </c>
      <c r="BE16" s="57" t="s">
        <v>79</v>
      </c>
      <c r="BF16" s="54"/>
      <c r="BG16" s="137"/>
      <c r="BH16" s="138"/>
      <c r="BI16" s="58"/>
      <c r="BJ16" s="134"/>
      <c r="BK16" s="366" t="s">
        <v>419</v>
      </c>
      <c r="BL16" s="368"/>
      <c r="BM16" s="368" t="s">
        <v>420</v>
      </c>
    </row>
    <row r="17" spans="1:65" s="10" customFormat="1" ht="206.25" customHeight="1" x14ac:dyDescent="0.2">
      <c r="A17" s="43"/>
      <c r="B17" s="244" t="s">
        <v>421</v>
      </c>
      <c r="C17" s="244"/>
      <c r="D17" s="244"/>
      <c r="E17" s="244"/>
      <c r="F17" s="370"/>
      <c r="G17" s="370"/>
      <c r="H17" s="370"/>
      <c r="I17" s="244"/>
      <c r="J17" s="244"/>
      <c r="K17" s="244"/>
      <c r="L17" s="45" t="s">
        <v>75</v>
      </c>
      <c r="M17" s="46" t="s">
        <v>112</v>
      </c>
      <c r="N17" s="47"/>
      <c r="O17" s="48">
        <f>VLOOKUP(L17,[10]Listas!$M$69:$N$73,2,0)</f>
        <v>1</v>
      </c>
      <c r="P17" s="48"/>
      <c r="Q17" s="48">
        <f>HLOOKUP(M17,[10]Listas!$O$67:$Q$68,2,0)</f>
        <v>10</v>
      </c>
      <c r="R17" s="36" t="str">
        <f>INDEX([10]Listas!$O$69:$Q$73,MATCH(L17,[10]Listas!$M$69:$M$73,0),MATCH(M17,[10]Listas!$O$67:$Q$67,0))</f>
        <v>10
BAJA</v>
      </c>
      <c r="S17" s="244"/>
      <c r="T17" s="244"/>
      <c r="U17" s="244"/>
      <c r="V17" s="49" t="s">
        <v>78</v>
      </c>
      <c r="W17" s="49" t="s">
        <v>79</v>
      </c>
      <c r="X17" s="49" t="s">
        <v>79</v>
      </c>
      <c r="Y17" s="49" t="s">
        <v>79</v>
      </c>
      <c r="Z17" s="49" t="s">
        <v>78</v>
      </c>
      <c r="AA17" s="49" t="s">
        <v>79</v>
      </c>
      <c r="AB17" s="49" t="s">
        <v>78</v>
      </c>
      <c r="AC17" s="49" t="s">
        <v>78</v>
      </c>
      <c r="AD17" s="49" t="s">
        <v>78</v>
      </c>
      <c r="AE17" s="49" t="s">
        <v>78</v>
      </c>
      <c r="AF17" s="50"/>
      <c r="AG17" s="48">
        <f>IF(Y17="SI",15,0)</f>
        <v>0</v>
      </c>
      <c r="AH17" s="48">
        <f>IF(Z17="SI",5,0)</f>
        <v>5</v>
      </c>
      <c r="AI17" s="48">
        <f>IF(AA17="SI",15,0)</f>
        <v>0</v>
      </c>
      <c r="AJ17" s="48">
        <f>IF(AB17="SI",10,0)</f>
        <v>10</v>
      </c>
      <c r="AK17" s="48">
        <f>IF(AC17="SI",15,0)</f>
        <v>15</v>
      </c>
      <c r="AL17" s="48">
        <f>IF(AD17="SI",10,0)</f>
        <v>10</v>
      </c>
      <c r="AM17" s="48">
        <f>IF(AE17="SI",30,0)</f>
        <v>30</v>
      </c>
      <c r="AN17" s="48">
        <f>SUM(AG17+AH17+AI17+AJ17+AK17+AL17+AM17)</f>
        <v>70</v>
      </c>
      <c r="AO17" s="48">
        <f>IF(AN17&lt;=50,0,IF(AN17&gt;=76,2,1))</f>
        <v>1</v>
      </c>
      <c r="AP17" s="36" t="str">
        <f>CONCATENATE(AN17,"- disminuye ",AO17)</f>
        <v>70- disminuye 1</v>
      </c>
      <c r="AQ17" s="48">
        <f>IF(V17="SI",O17-AO17,O17)</f>
        <v>0</v>
      </c>
      <c r="AR17" s="36" t="str">
        <f>IF(AQ17&lt;=1,"Rara vez",VLOOKUP(AQ17,[10]Listas!$L$69:$M$73,2,0))</f>
        <v>Rara vez</v>
      </c>
      <c r="AS17" s="48">
        <f>IF(W17="SI",Q17-AO17,Q17)</f>
        <v>10</v>
      </c>
      <c r="AT17" s="36" t="str">
        <f>IF(AS17&lt;=9,"Moderado",IF(AS17=20,"Catastrófico",IF(AS17=18,"Moderado","Mayor")))</f>
        <v>Mayor</v>
      </c>
      <c r="AU17" s="36" t="str">
        <f>INDEX([10]Listas!$O$69:$Q$73,MATCH(AR17,[10]Listas!$M$69:$M$73,0),MATCH(AT17,[10]Listas!$O$67:$Q$67,0))</f>
        <v>10
BAJA</v>
      </c>
      <c r="AV17" s="45" t="s">
        <v>376</v>
      </c>
      <c r="AW17" s="244"/>
      <c r="AX17" s="244"/>
      <c r="AY17" s="45" t="s">
        <v>422</v>
      </c>
      <c r="AZ17" s="374"/>
      <c r="BA17" s="374"/>
      <c r="BB17" s="136">
        <v>0.99099999999999999</v>
      </c>
      <c r="BC17" s="365"/>
      <c r="BD17" s="54" t="s">
        <v>383</v>
      </c>
      <c r="BE17" s="57" t="s">
        <v>79</v>
      </c>
      <c r="BF17" s="54"/>
      <c r="BG17" s="54"/>
      <c r="BH17" s="58"/>
      <c r="BI17" s="58"/>
      <c r="BJ17" s="134"/>
      <c r="BK17" s="366"/>
      <c r="BL17" s="368"/>
      <c r="BM17" s="368"/>
    </row>
    <row r="18" spans="1:65" s="10" customFormat="1" ht="172.5" customHeight="1" x14ac:dyDescent="0.2">
      <c r="A18" s="43"/>
      <c r="B18" s="244" t="s">
        <v>423</v>
      </c>
      <c r="C18" s="244"/>
      <c r="D18" s="244"/>
      <c r="E18" s="244" t="s">
        <v>424</v>
      </c>
      <c r="F18" s="370" t="s">
        <v>425</v>
      </c>
      <c r="G18" s="370"/>
      <c r="H18" s="370"/>
      <c r="I18" s="244" t="s">
        <v>426</v>
      </c>
      <c r="J18" s="244"/>
      <c r="K18" s="244"/>
      <c r="L18" s="45" t="s">
        <v>427</v>
      </c>
      <c r="M18" s="46" t="s">
        <v>112</v>
      </c>
      <c r="N18" s="47"/>
      <c r="O18" s="48">
        <f>VLOOKUP(L18,[10]Listas!$M$69:$N$73,2,0)</f>
        <v>5</v>
      </c>
      <c r="P18" s="48"/>
      <c r="Q18" s="48">
        <f>HLOOKUP(M18,[10]Listas!$O$67:$Q$68,2,0)</f>
        <v>10</v>
      </c>
      <c r="R18" s="36" t="str">
        <f>INDEX([10]Listas!$O$69:$Q$73,MATCH(L18,[10]Listas!$M$69:$M$73,0),MATCH(M18,[10]Listas!$O$67:$Q$67,0))</f>
        <v>50
ALTA</v>
      </c>
      <c r="S18" s="244" t="s">
        <v>428</v>
      </c>
      <c r="T18" s="244"/>
      <c r="U18" s="244"/>
      <c r="V18" s="49" t="s">
        <v>78</v>
      </c>
      <c r="W18" s="49" t="s">
        <v>79</v>
      </c>
      <c r="X18" s="49" t="s">
        <v>79</v>
      </c>
      <c r="Y18" s="49" t="s">
        <v>79</v>
      </c>
      <c r="Z18" s="49" t="s">
        <v>78</v>
      </c>
      <c r="AA18" s="49" t="s">
        <v>79</v>
      </c>
      <c r="AB18" s="49" t="s">
        <v>78</v>
      </c>
      <c r="AC18" s="49" t="s">
        <v>78</v>
      </c>
      <c r="AD18" s="49" t="s">
        <v>78</v>
      </c>
      <c r="AE18" s="49" t="s">
        <v>78</v>
      </c>
      <c r="AF18" s="50"/>
      <c r="AG18" s="48">
        <f t="shared" si="0"/>
        <v>0</v>
      </c>
      <c r="AH18" s="48">
        <f t="shared" si="1"/>
        <v>5</v>
      </c>
      <c r="AI18" s="48">
        <f t="shared" si="2"/>
        <v>0</v>
      </c>
      <c r="AJ18" s="48">
        <f t="shared" si="3"/>
        <v>10</v>
      </c>
      <c r="AK18" s="48">
        <f t="shared" si="4"/>
        <v>15</v>
      </c>
      <c r="AL18" s="48">
        <f t="shared" si="5"/>
        <v>10</v>
      </c>
      <c r="AM18" s="48">
        <f t="shared" si="6"/>
        <v>30</v>
      </c>
      <c r="AN18" s="48">
        <f t="shared" si="7"/>
        <v>70</v>
      </c>
      <c r="AO18" s="48">
        <f t="shared" si="8"/>
        <v>1</v>
      </c>
      <c r="AP18" s="36" t="str">
        <f t="shared" si="9"/>
        <v>70- disminuye 1</v>
      </c>
      <c r="AQ18" s="48">
        <f t="shared" si="10"/>
        <v>4</v>
      </c>
      <c r="AR18" s="36" t="str">
        <f>IF(AQ18&lt;=1,"Rara vez",VLOOKUP(AQ18,[10]Listas!$L$69:$M$73,2,0))</f>
        <v>Probable</v>
      </c>
      <c r="AS18" s="48">
        <f t="shared" si="11"/>
        <v>10</v>
      </c>
      <c r="AT18" s="36" t="str">
        <f t="shared" si="12"/>
        <v>Mayor</v>
      </c>
      <c r="AU18" s="36" t="str">
        <f>INDEX([10]Listas!$O$69:$Q$73,MATCH(AR18,[10]Listas!$M$69:$M$73,0),MATCH(AT18,[10]Listas!$O$67:$Q$67,0))</f>
        <v>40
ALTA</v>
      </c>
      <c r="AV18" s="45" t="s">
        <v>376</v>
      </c>
      <c r="AW18" s="244" t="s">
        <v>429</v>
      </c>
      <c r="AX18" s="244" t="s">
        <v>430</v>
      </c>
      <c r="AY18" s="45" t="s">
        <v>379</v>
      </c>
      <c r="AZ18" s="54" t="s">
        <v>431</v>
      </c>
      <c r="BA18" s="371" t="s">
        <v>432</v>
      </c>
      <c r="BB18" s="364">
        <v>100</v>
      </c>
      <c r="BC18" s="364" t="s">
        <v>433</v>
      </c>
      <c r="BD18" s="54" t="s">
        <v>434</v>
      </c>
      <c r="BE18" s="57" t="s">
        <v>79</v>
      </c>
      <c r="BF18" s="54"/>
      <c r="BG18" s="54"/>
      <c r="BH18" s="58"/>
      <c r="BI18" s="58"/>
      <c r="BJ18" s="134"/>
      <c r="BK18" s="366" t="s">
        <v>435</v>
      </c>
      <c r="BL18" s="368"/>
      <c r="BM18" s="368" t="s">
        <v>436</v>
      </c>
    </row>
    <row r="19" spans="1:65" s="10" customFormat="1" ht="172.5" customHeight="1" thickBot="1" x14ac:dyDescent="0.25">
      <c r="A19" s="43"/>
      <c r="B19" s="244" t="s">
        <v>437</v>
      </c>
      <c r="C19" s="244"/>
      <c r="D19" s="244"/>
      <c r="E19" s="244"/>
      <c r="F19" s="370"/>
      <c r="G19" s="370"/>
      <c r="H19" s="370"/>
      <c r="I19" s="244"/>
      <c r="J19" s="244"/>
      <c r="K19" s="244"/>
      <c r="L19" s="45" t="s">
        <v>427</v>
      </c>
      <c r="M19" s="46" t="s">
        <v>112</v>
      </c>
      <c r="N19" s="47"/>
      <c r="O19" s="48">
        <f>VLOOKUP(L19,[10]Listas!$M$69:$N$73,2,0)</f>
        <v>5</v>
      </c>
      <c r="P19" s="48"/>
      <c r="Q19" s="48">
        <f>HLOOKUP(M19,[10]Listas!$O$67:$Q$68,2,0)</f>
        <v>10</v>
      </c>
      <c r="R19" s="36" t="str">
        <f>INDEX([10]Listas!$O$69:$Q$73,MATCH(L19,[10]Listas!$M$69:$M$73,0),MATCH(M19,[10]Listas!$O$67:$Q$67,0))</f>
        <v>50
ALTA</v>
      </c>
      <c r="S19" s="244"/>
      <c r="T19" s="244"/>
      <c r="U19" s="244"/>
      <c r="V19" s="49" t="s">
        <v>78</v>
      </c>
      <c r="W19" s="49" t="s">
        <v>79</v>
      </c>
      <c r="X19" s="49" t="s">
        <v>79</v>
      </c>
      <c r="Y19" s="49" t="s">
        <v>79</v>
      </c>
      <c r="Z19" s="49" t="s">
        <v>78</v>
      </c>
      <c r="AA19" s="49" t="s">
        <v>79</v>
      </c>
      <c r="AB19" s="49" t="s">
        <v>78</v>
      </c>
      <c r="AC19" s="49" t="s">
        <v>78</v>
      </c>
      <c r="AD19" s="49" t="s">
        <v>78</v>
      </c>
      <c r="AE19" s="49" t="s">
        <v>78</v>
      </c>
      <c r="AF19" s="50"/>
      <c r="AG19" s="48">
        <f t="shared" si="0"/>
        <v>0</v>
      </c>
      <c r="AH19" s="48">
        <f t="shared" si="1"/>
        <v>5</v>
      </c>
      <c r="AI19" s="48">
        <f t="shared" si="2"/>
        <v>0</v>
      </c>
      <c r="AJ19" s="48">
        <f t="shared" si="3"/>
        <v>10</v>
      </c>
      <c r="AK19" s="48">
        <f t="shared" si="4"/>
        <v>15</v>
      </c>
      <c r="AL19" s="48">
        <f t="shared" si="5"/>
        <v>10</v>
      </c>
      <c r="AM19" s="48">
        <f t="shared" si="6"/>
        <v>30</v>
      </c>
      <c r="AN19" s="48">
        <f t="shared" si="7"/>
        <v>70</v>
      </c>
      <c r="AO19" s="48">
        <f t="shared" si="8"/>
        <v>1</v>
      </c>
      <c r="AP19" s="36" t="str">
        <f t="shared" si="9"/>
        <v>70- disminuye 1</v>
      </c>
      <c r="AQ19" s="48">
        <f t="shared" si="10"/>
        <v>4</v>
      </c>
      <c r="AR19" s="36" t="str">
        <f>IF(AQ19&lt;=1,"Rara vez",VLOOKUP(AQ19,[10]Listas!$L$69:$M$73,2,0))</f>
        <v>Probable</v>
      </c>
      <c r="AS19" s="48">
        <f t="shared" si="11"/>
        <v>10</v>
      </c>
      <c r="AT19" s="36" t="str">
        <f t="shared" si="12"/>
        <v>Mayor</v>
      </c>
      <c r="AU19" s="36" t="str">
        <f>INDEX([10]Listas!$O$69:$Q$73,MATCH(AR19,[10]Listas!$M$69:$M$73,0),MATCH(AT19,[10]Listas!$O$67:$Q$67,0))</f>
        <v>40
ALTA</v>
      </c>
      <c r="AV19" s="45" t="s">
        <v>376</v>
      </c>
      <c r="AW19" s="244"/>
      <c r="AX19" s="244"/>
      <c r="AY19" s="45" t="s">
        <v>438</v>
      </c>
      <c r="AZ19" s="54" t="s">
        <v>439</v>
      </c>
      <c r="BA19" s="372"/>
      <c r="BB19" s="365"/>
      <c r="BC19" s="365"/>
      <c r="BD19" s="54" t="s">
        <v>383</v>
      </c>
      <c r="BE19" s="57" t="s">
        <v>79</v>
      </c>
      <c r="BF19" s="54"/>
      <c r="BG19" s="54"/>
      <c r="BH19" s="58"/>
      <c r="BI19" s="58"/>
      <c r="BJ19" s="134"/>
      <c r="BK19" s="367"/>
      <c r="BL19" s="377"/>
      <c r="BM19" s="369"/>
    </row>
    <row r="20" spans="1:65" s="10" customFormat="1" ht="108" customHeight="1" x14ac:dyDescent="0.25">
      <c r="A20" s="43"/>
      <c r="B20" s="121"/>
      <c r="C20" s="124"/>
      <c r="D20" s="125"/>
      <c r="E20" s="52"/>
      <c r="F20" s="139"/>
      <c r="G20" s="140"/>
      <c r="H20" s="141"/>
      <c r="I20" s="121"/>
      <c r="J20" s="124"/>
      <c r="K20" s="125"/>
      <c r="L20" s="45"/>
      <c r="M20" s="46"/>
      <c r="N20" s="47"/>
      <c r="O20" s="48" t="e">
        <f>VLOOKUP(L20,[10]Listas!$M$69:$N$73,2,0)</f>
        <v>#N/A</v>
      </c>
      <c r="P20" s="48"/>
      <c r="Q20" s="48" t="e">
        <f>HLOOKUP(M20,[10]Listas!$O$67:$Q$68,2,0)</f>
        <v>#N/A</v>
      </c>
      <c r="R20" s="36" t="e">
        <f>INDEX([10]Listas!$O$69:$Q$73,MATCH(L20,[10]Listas!$M$69:$M$73,0),MATCH(M20,[10]Listas!$O$67:$Q$67,0))</f>
        <v>#N/A</v>
      </c>
      <c r="S20" s="121"/>
      <c r="T20" s="124"/>
      <c r="U20" s="125"/>
      <c r="V20" s="49"/>
      <c r="W20" s="49"/>
      <c r="X20" s="49"/>
      <c r="Y20" s="49"/>
      <c r="Z20" s="49"/>
      <c r="AA20" s="49"/>
      <c r="AB20" s="49"/>
      <c r="AC20" s="49"/>
      <c r="AD20" s="49"/>
      <c r="AE20" s="49"/>
      <c r="AF20" s="50"/>
      <c r="AG20" s="48">
        <f>IF(Y20="SI",15,0)</f>
        <v>0</v>
      </c>
      <c r="AH20" s="48">
        <f>IF(Z20="SI",5,0)</f>
        <v>0</v>
      </c>
      <c r="AI20" s="48">
        <f>IF(AA20="SI",15,0)</f>
        <v>0</v>
      </c>
      <c r="AJ20" s="48">
        <f>IF(AB20="SI",10,0)</f>
        <v>0</v>
      </c>
      <c r="AK20" s="48">
        <f>IF(AC20="SI",15,0)</f>
        <v>0</v>
      </c>
      <c r="AL20" s="48">
        <f>IF(AD20="SI",10,0)</f>
        <v>0</v>
      </c>
      <c r="AM20" s="48">
        <f>IF(AE20="SI",30,0)</f>
        <v>0</v>
      </c>
      <c r="AN20" s="48">
        <f>SUM(AG20+AH20+AI20+AJ20+AK20+AL20+AM20)</f>
        <v>0</v>
      </c>
      <c r="AO20" s="48">
        <f>IF(AN20&lt;=50,0,IF(AN20&gt;=76,2,1))</f>
        <v>0</v>
      </c>
      <c r="AP20" s="36" t="str">
        <f>CONCATENATE(AN20,"- disminuye ",AO20)</f>
        <v>0- disminuye 0</v>
      </c>
      <c r="AQ20" s="48" t="e">
        <f>IF(V20="SI",O20-AO20,O20)</f>
        <v>#N/A</v>
      </c>
      <c r="AR20" s="36" t="e">
        <f>IF(AQ20&lt;=1,"Rara vez",VLOOKUP(AQ20,[10]Listas!$L$69:$M$73,2,0))</f>
        <v>#N/A</v>
      </c>
      <c r="AS20" s="48" t="e">
        <f>IF(W20="SI",Q20-AO20,Q20)</f>
        <v>#N/A</v>
      </c>
      <c r="AT20" s="36" t="e">
        <f>IF(AS20&lt;=9,"Moderado",IF(AS20=20,"Catastrófico",IF(AS20=18,"Moderado","Mayor")))</f>
        <v>#N/A</v>
      </c>
      <c r="AU20" s="36" t="e">
        <f>INDEX([10]Listas!$O$69:$Q$73,MATCH(AR20,[10]Listas!$M$69:$M$73,0),MATCH(AT20,[10]Listas!$O$67:$Q$67,0))</f>
        <v>#N/A</v>
      </c>
      <c r="AV20" s="45"/>
      <c r="AW20" s="121"/>
      <c r="AX20" s="52"/>
      <c r="AY20" s="52"/>
      <c r="AZ20" s="54"/>
      <c r="BA20" s="54"/>
      <c r="BB20" s="57"/>
      <c r="BC20" s="54"/>
      <c r="BD20" s="54" t="s">
        <v>87</v>
      </c>
      <c r="BE20" s="57"/>
      <c r="BF20" s="54"/>
      <c r="BG20" s="54"/>
      <c r="BH20" s="58"/>
      <c r="BI20" s="58"/>
      <c r="BJ20" s="57"/>
      <c r="BK20" s="123"/>
      <c r="BL20" s="123"/>
      <c r="BM20" s="123"/>
    </row>
    <row r="21" spans="1:65" s="10" customFormat="1" ht="108" customHeight="1" x14ac:dyDescent="0.25">
      <c r="A21" s="43"/>
      <c r="B21" s="121"/>
      <c r="C21" s="124"/>
      <c r="D21" s="125"/>
      <c r="E21" s="52"/>
      <c r="F21" s="139"/>
      <c r="G21" s="140"/>
      <c r="H21" s="141"/>
      <c r="I21" s="121"/>
      <c r="J21" s="124"/>
      <c r="K21" s="125"/>
      <c r="L21" s="45"/>
      <c r="M21" s="46"/>
      <c r="N21" s="47"/>
      <c r="O21" s="48" t="e">
        <f>VLOOKUP(L21,[10]Listas!$M$69:$N$73,2,0)</f>
        <v>#N/A</v>
      </c>
      <c r="P21" s="48"/>
      <c r="Q21" s="48" t="e">
        <f>HLOOKUP(M21,[10]Listas!$O$67:$Q$68,2,0)</f>
        <v>#N/A</v>
      </c>
      <c r="R21" s="36" t="e">
        <f>INDEX([10]Listas!$O$69:$Q$73,MATCH(L21,[10]Listas!$M$69:$M$73,0),MATCH(M21,[10]Listas!$O$67:$Q$67,0))</f>
        <v>#N/A</v>
      </c>
      <c r="S21" s="121"/>
      <c r="T21" s="124"/>
      <c r="U21" s="125"/>
      <c r="V21" s="49"/>
      <c r="W21" s="49"/>
      <c r="X21" s="49"/>
      <c r="Y21" s="49"/>
      <c r="Z21" s="49"/>
      <c r="AA21" s="49"/>
      <c r="AB21" s="49"/>
      <c r="AC21" s="49"/>
      <c r="AD21" s="49"/>
      <c r="AE21" s="49"/>
      <c r="AF21" s="50"/>
      <c r="AG21" s="48">
        <f t="shared" si="0"/>
        <v>0</v>
      </c>
      <c r="AH21" s="48">
        <f t="shared" si="1"/>
        <v>0</v>
      </c>
      <c r="AI21" s="48">
        <f t="shared" si="2"/>
        <v>0</v>
      </c>
      <c r="AJ21" s="48">
        <f t="shared" si="3"/>
        <v>0</v>
      </c>
      <c r="AK21" s="48">
        <f t="shared" si="4"/>
        <v>0</v>
      </c>
      <c r="AL21" s="48">
        <f t="shared" si="5"/>
        <v>0</v>
      </c>
      <c r="AM21" s="48">
        <f t="shared" si="6"/>
        <v>0</v>
      </c>
      <c r="AN21" s="48">
        <f t="shared" si="7"/>
        <v>0</v>
      </c>
      <c r="AO21" s="48">
        <f t="shared" si="8"/>
        <v>0</v>
      </c>
      <c r="AP21" s="36" t="str">
        <f t="shared" si="9"/>
        <v>0- disminuye 0</v>
      </c>
      <c r="AQ21" s="48" t="e">
        <f t="shared" si="10"/>
        <v>#N/A</v>
      </c>
      <c r="AR21" s="36" t="e">
        <f>IF(AQ21&lt;=1,"Rara vez",VLOOKUP(AQ21,[10]Listas!$L$69:$M$73,2,0))</f>
        <v>#N/A</v>
      </c>
      <c r="AS21" s="48" t="e">
        <f t="shared" si="11"/>
        <v>#N/A</v>
      </c>
      <c r="AT21" s="36" t="e">
        <f t="shared" si="12"/>
        <v>#N/A</v>
      </c>
      <c r="AU21" s="36" t="e">
        <f>INDEX([10]Listas!$O$69:$Q$73,MATCH(AR21,[10]Listas!$M$69:$M$73,0),MATCH(AT21,[10]Listas!$O$67:$Q$67,0))</f>
        <v>#N/A</v>
      </c>
      <c r="AV21" s="45"/>
      <c r="AW21" s="121"/>
      <c r="AX21" s="52"/>
      <c r="AY21" s="52"/>
      <c r="AZ21" s="54"/>
      <c r="BA21" s="54"/>
      <c r="BB21" s="57"/>
      <c r="BC21" s="54"/>
      <c r="BD21" s="54" t="s">
        <v>87</v>
      </c>
      <c r="BE21" s="57"/>
      <c r="BF21" s="54"/>
      <c r="BG21" s="54"/>
      <c r="BH21" s="58"/>
      <c r="BI21" s="58"/>
      <c r="BJ21" s="57"/>
      <c r="BK21" s="123"/>
      <c r="BL21" s="123"/>
      <c r="BM21" s="123"/>
    </row>
    <row r="22" spans="1:65" ht="6.75" customHeight="1" x14ac:dyDescent="0.25">
      <c r="A22" s="8"/>
      <c r="B22" s="126"/>
      <c r="C22" s="126"/>
      <c r="D22" s="126"/>
      <c r="E22" s="9"/>
      <c r="F22" s="126"/>
      <c r="G22" s="126"/>
      <c r="H22" s="126"/>
      <c r="I22" s="126"/>
      <c r="J22" s="126"/>
      <c r="K22" s="126"/>
      <c r="L22" s="9"/>
      <c r="M22" s="9"/>
      <c r="N22" s="9"/>
      <c r="O22" s="9"/>
      <c r="P22" s="9"/>
      <c r="Q22" s="9"/>
      <c r="R22" s="9"/>
      <c r="S22" s="126"/>
      <c r="T22" s="126"/>
      <c r="U22" s="126"/>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126"/>
      <c r="AW22" s="126"/>
      <c r="AX22" s="127"/>
      <c r="AY22" s="127"/>
      <c r="AZ22" s="73"/>
      <c r="BA22" s="73"/>
      <c r="BB22" s="74"/>
      <c r="BC22" s="73"/>
      <c r="BD22" s="73"/>
      <c r="BE22" s="74"/>
      <c r="BF22" s="73"/>
      <c r="BG22" s="73"/>
      <c r="BH22" s="75"/>
      <c r="BI22" s="75"/>
      <c r="BJ22" s="74"/>
    </row>
    <row r="23" spans="1:65" ht="15" customHeight="1" x14ac:dyDescent="0.25">
      <c r="A23" s="69"/>
      <c r="B23" s="240" t="s">
        <v>177</v>
      </c>
      <c r="C23" s="240"/>
      <c r="D23" s="240"/>
      <c r="E23" s="240"/>
      <c r="F23" s="240"/>
      <c r="G23" s="240"/>
      <c r="H23" s="240"/>
      <c r="I23" s="240"/>
      <c r="J23" s="240"/>
      <c r="K23" s="240"/>
      <c r="L23" s="240"/>
      <c r="M23" s="240"/>
      <c r="N23" s="240"/>
      <c r="O23" s="240"/>
      <c r="P23" s="240"/>
      <c r="Q23" s="240"/>
      <c r="R23" s="240"/>
      <c r="S23" s="240"/>
      <c r="T23" s="240"/>
      <c r="U23" s="24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9"/>
      <c r="AV23" s="71"/>
      <c r="AW23" s="71"/>
      <c r="AX23" s="72"/>
      <c r="AY23" s="72"/>
      <c r="AZ23" s="73"/>
      <c r="BA23" s="73"/>
      <c r="BB23" s="74"/>
      <c r="BC23" s="73"/>
      <c r="BD23" s="73"/>
      <c r="BE23" s="74"/>
      <c r="BF23" s="73"/>
      <c r="BG23" s="73"/>
      <c r="BH23" s="75"/>
      <c r="BI23" s="75"/>
      <c r="BJ23" s="74"/>
    </row>
    <row r="24" spans="1:65" s="78" customFormat="1" ht="19.5" customHeight="1" x14ac:dyDescent="0.25">
      <c r="A24" s="76"/>
      <c r="B24" s="227" t="s">
        <v>178</v>
      </c>
      <c r="C24" s="228"/>
      <c r="D24" s="228"/>
      <c r="E24" s="228"/>
      <c r="F24" s="228"/>
      <c r="G24" s="228"/>
      <c r="H24" s="229"/>
      <c r="I24" s="227" t="s">
        <v>179</v>
      </c>
      <c r="J24" s="228"/>
      <c r="K24" s="228"/>
      <c r="L24" s="228"/>
      <c r="M24" s="228"/>
      <c r="N24" s="228"/>
      <c r="O24" s="228"/>
      <c r="P24" s="228"/>
      <c r="Q24" s="228"/>
      <c r="R24" s="228"/>
      <c r="S24" s="228"/>
      <c r="T24" s="228"/>
      <c r="U24" s="229"/>
      <c r="V24" s="227" t="s">
        <v>180</v>
      </c>
      <c r="W24" s="228"/>
      <c r="X24" s="228"/>
      <c r="Y24" s="228"/>
      <c r="Z24" s="228"/>
      <c r="AA24" s="228"/>
      <c r="AB24" s="228"/>
      <c r="AC24" s="228"/>
      <c r="AD24" s="228"/>
      <c r="AE24" s="228"/>
      <c r="AF24" s="228"/>
      <c r="AG24" s="228"/>
      <c r="AH24" s="228"/>
      <c r="AI24" s="228"/>
      <c r="AJ24" s="228"/>
      <c r="AK24" s="228"/>
      <c r="AL24" s="228"/>
      <c r="AM24" s="228"/>
      <c r="AN24" s="228"/>
      <c r="AO24" s="228"/>
      <c r="AP24" s="229"/>
      <c r="AQ24" s="77" t="s">
        <v>181</v>
      </c>
      <c r="AR24" s="230" t="s">
        <v>181</v>
      </c>
      <c r="AS24" s="230"/>
      <c r="AT24" s="230"/>
      <c r="AU24" s="230"/>
      <c r="AV24" s="230"/>
      <c r="AW24" s="230"/>
      <c r="AX24" s="72"/>
      <c r="AY24" s="72"/>
      <c r="AZ24" s="73"/>
      <c r="BA24" s="73"/>
      <c r="BB24" s="74"/>
      <c r="BC24" s="73"/>
      <c r="BD24" s="73"/>
      <c r="BE24" s="74"/>
      <c r="BF24" s="73"/>
      <c r="BG24" s="73"/>
      <c r="BH24" s="75"/>
      <c r="BI24" s="75"/>
      <c r="BJ24" s="74"/>
      <c r="BK24" s="3"/>
      <c r="BL24" s="3"/>
      <c r="BM24" s="3"/>
    </row>
    <row r="25" spans="1:65" s="78" customFormat="1" ht="25.5" customHeight="1" x14ac:dyDescent="0.25">
      <c r="A25" s="79"/>
      <c r="B25" s="218" t="s">
        <v>379</v>
      </c>
      <c r="C25" s="219"/>
      <c r="D25" s="219"/>
      <c r="E25" s="219"/>
      <c r="F25" s="219"/>
      <c r="G25" s="219"/>
      <c r="H25" s="220"/>
      <c r="I25" s="338" t="s">
        <v>440</v>
      </c>
      <c r="J25" s="339"/>
      <c r="K25" s="339"/>
      <c r="L25" s="339"/>
      <c r="M25" s="339"/>
      <c r="N25" s="339"/>
      <c r="O25" s="339"/>
      <c r="P25" s="339"/>
      <c r="Q25" s="339"/>
      <c r="R25" s="339"/>
      <c r="S25" s="339"/>
      <c r="T25" s="339"/>
      <c r="U25" s="340"/>
      <c r="V25" s="218" t="s">
        <v>441</v>
      </c>
      <c r="W25" s="219"/>
      <c r="X25" s="219"/>
      <c r="Y25" s="219"/>
      <c r="Z25" s="219"/>
      <c r="AA25" s="219"/>
      <c r="AB25" s="219"/>
      <c r="AC25" s="219"/>
      <c r="AD25" s="219"/>
      <c r="AE25" s="219"/>
      <c r="AF25" s="219"/>
      <c r="AG25" s="219"/>
      <c r="AH25" s="219"/>
      <c r="AI25" s="219"/>
      <c r="AJ25" s="219"/>
      <c r="AK25" s="219"/>
      <c r="AL25" s="219"/>
      <c r="AM25" s="219"/>
      <c r="AN25" s="219"/>
      <c r="AO25" s="219"/>
      <c r="AP25" s="220"/>
      <c r="AQ25" s="54"/>
      <c r="AR25" s="217"/>
      <c r="AS25" s="217"/>
      <c r="AT25" s="217"/>
      <c r="AU25" s="217"/>
      <c r="AV25" s="217"/>
      <c r="AW25" s="217"/>
      <c r="AX25" s="72"/>
      <c r="AY25" s="72"/>
      <c r="AZ25" s="73"/>
      <c r="BA25" s="73"/>
      <c r="BB25" s="74"/>
      <c r="BC25" s="73"/>
      <c r="BD25" s="73"/>
      <c r="BE25" s="74"/>
      <c r="BF25" s="73"/>
      <c r="BG25" s="73"/>
      <c r="BH25" s="75"/>
      <c r="BI25" s="75"/>
      <c r="BJ25" s="74"/>
      <c r="BK25" s="3"/>
      <c r="BL25" s="3"/>
      <c r="BM25" s="3"/>
    </row>
    <row r="26" spans="1:65" s="78" customFormat="1" ht="25.5" customHeight="1" x14ac:dyDescent="0.25">
      <c r="A26" s="79"/>
      <c r="B26" s="218" t="s">
        <v>442</v>
      </c>
      <c r="C26" s="219"/>
      <c r="D26" s="219"/>
      <c r="E26" s="219"/>
      <c r="F26" s="219"/>
      <c r="G26" s="219"/>
      <c r="H26" s="220"/>
      <c r="I26" s="338" t="s">
        <v>443</v>
      </c>
      <c r="J26" s="339"/>
      <c r="K26" s="339"/>
      <c r="L26" s="339"/>
      <c r="M26" s="339"/>
      <c r="N26" s="339"/>
      <c r="O26" s="339"/>
      <c r="P26" s="339"/>
      <c r="Q26" s="339"/>
      <c r="R26" s="339"/>
      <c r="S26" s="339"/>
      <c r="T26" s="339"/>
      <c r="U26" s="340"/>
      <c r="V26" s="218" t="s">
        <v>444</v>
      </c>
      <c r="W26" s="219"/>
      <c r="X26" s="219"/>
      <c r="Y26" s="219"/>
      <c r="Z26" s="219"/>
      <c r="AA26" s="219"/>
      <c r="AB26" s="219"/>
      <c r="AC26" s="219"/>
      <c r="AD26" s="219"/>
      <c r="AE26" s="219"/>
      <c r="AF26" s="219"/>
      <c r="AG26" s="219"/>
      <c r="AH26" s="219"/>
      <c r="AI26" s="219"/>
      <c r="AJ26" s="219"/>
      <c r="AK26" s="219"/>
      <c r="AL26" s="219"/>
      <c r="AM26" s="219"/>
      <c r="AN26" s="219"/>
      <c r="AO26" s="219"/>
      <c r="AP26" s="220"/>
      <c r="AQ26" s="54"/>
      <c r="AR26" s="217"/>
      <c r="AS26" s="217"/>
      <c r="AT26" s="217"/>
      <c r="AU26" s="217"/>
      <c r="AV26" s="217"/>
      <c r="AW26" s="217"/>
      <c r="AX26" s="72"/>
      <c r="AY26" s="72"/>
      <c r="AZ26" s="73"/>
      <c r="BA26" s="73"/>
      <c r="BB26" s="74"/>
      <c r="BC26" s="73"/>
      <c r="BD26" s="73"/>
      <c r="BE26" s="74"/>
      <c r="BF26" s="73"/>
      <c r="BG26" s="73"/>
      <c r="BH26" s="75"/>
      <c r="BI26" s="75"/>
      <c r="BJ26" s="74"/>
      <c r="BK26" s="3"/>
      <c r="BL26" s="3"/>
      <c r="BM26" s="3"/>
    </row>
    <row r="27" spans="1:65" ht="25.5" customHeight="1" x14ac:dyDescent="0.25">
      <c r="A27" s="79"/>
      <c r="B27" s="218" t="s">
        <v>182</v>
      </c>
      <c r="C27" s="219"/>
      <c r="D27" s="219"/>
      <c r="E27" s="219"/>
      <c r="F27" s="219"/>
      <c r="G27" s="219"/>
      <c r="H27" s="220"/>
      <c r="I27" s="338" t="s">
        <v>445</v>
      </c>
      <c r="J27" s="339"/>
      <c r="K27" s="339"/>
      <c r="L27" s="339"/>
      <c r="M27" s="339"/>
      <c r="N27" s="339"/>
      <c r="O27" s="339"/>
      <c r="P27" s="339"/>
      <c r="Q27" s="339"/>
      <c r="R27" s="339"/>
      <c r="S27" s="339"/>
      <c r="T27" s="339"/>
      <c r="U27" s="340"/>
      <c r="V27" s="218" t="s">
        <v>446</v>
      </c>
      <c r="W27" s="219"/>
      <c r="X27" s="219"/>
      <c r="Y27" s="219"/>
      <c r="Z27" s="219"/>
      <c r="AA27" s="219"/>
      <c r="AB27" s="219"/>
      <c r="AC27" s="219"/>
      <c r="AD27" s="219"/>
      <c r="AE27" s="219"/>
      <c r="AF27" s="219"/>
      <c r="AG27" s="219"/>
      <c r="AH27" s="219"/>
      <c r="AI27" s="219"/>
      <c r="AJ27" s="219"/>
      <c r="AK27" s="219"/>
      <c r="AL27" s="219"/>
      <c r="AM27" s="219"/>
      <c r="AN27" s="219"/>
      <c r="AO27" s="219"/>
      <c r="AP27" s="220"/>
      <c r="AQ27" s="54"/>
      <c r="AR27" s="217"/>
      <c r="AS27" s="217"/>
      <c r="AT27" s="217"/>
      <c r="AU27" s="217"/>
      <c r="AV27" s="217"/>
      <c r="AW27" s="217"/>
      <c r="AX27" s="72"/>
      <c r="AY27" s="72"/>
      <c r="AZ27" s="73"/>
      <c r="BA27" s="73"/>
      <c r="BB27" s="74"/>
      <c r="BC27" s="73"/>
      <c r="BD27" s="73"/>
      <c r="BE27" s="74"/>
      <c r="BF27" s="73"/>
      <c r="BG27" s="73"/>
      <c r="BH27" s="75"/>
      <c r="BI27" s="75"/>
      <c r="BJ27" s="74"/>
    </row>
    <row r="28" spans="1:65" x14ac:dyDescent="0.25">
      <c r="A28" s="80"/>
      <c r="B28" s="80"/>
      <c r="C28" s="80"/>
      <c r="D28" s="80"/>
      <c r="E28" s="81"/>
      <c r="F28" s="80"/>
      <c r="G28" s="80"/>
      <c r="H28" s="80"/>
      <c r="I28" s="80"/>
      <c r="J28" s="80"/>
      <c r="K28" s="80"/>
      <c r="L28" s="83"/>
      <c r="M28" s="83"/>
      <c r="N28" s="83"/>
      <c r="O28" s="83"/>
      <c r="P28" s="83"/>
      <c r="Q28" s="83"/>
      <c r="R28" s="83"/>
      <c r="S28" s="83"/>
      <c r="T28" s="83"/>
      <c r="U28" s="83"/>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3"/>
      <c r="AW28" s="83"/>
      <c r="AZ28" s="73"/>
      <c r="BA28" s="73"/>
      <c r="BB28" s="74"/>
      <c r="BC28" s="73"/>
      <c r="BD28" s="73"/>
      <c r="BE28" s="74"/>
      <c r="BF28" s="73"/>
      <c r="BG28" s="73"/>
      <c r="BH28" s="75"/>
      <c r="BI28" s="75"/>
      <c r="BJ28" s="74"/>
    </row>
    <row r="29" spans="1:65" x14ac:dyDescent="0.25">
      <c r="A29" s="80"/>
      <c r="B29" s="80"/>
      <c r="C29" s="80"/>
      <c r="D29" s="80"/>
      <c r="E29" s="81"/>
      <c r="F29" s="80"/>
      <c r="G29" s="80"/>
      <c r="H29" s="80"/>
      <c r="I29" s="80"/>
      <c r="J29" s="80"/>
      <c r="K29" s="80"/>
      <c r="L29" s="83"/>
      <c r="M29" s="83"/>
      <c r="N29" s="83"/>
      <c r="O29" s="83"/>
      <c r="P29" s="83"/>
      <c r="Q29" s="83"/>
      <c r="R29" s="83"/>
      <c r="S29" s="83"/>
      <c r="T29" s="83"/>
      <c r="U29" s="83"/>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3"/>
      <c r="AW29" s="83"/>
      <c r="AZ29" s="73"/>
      <c r="BA29" s="73"/>
      <c r="BB29" s="74"/>
      <c r="BC29" s="73"/>
      <c r="BD29" s="73"/>
      <c r="BE29" s="74"/>
      <c r="BF29" s="73"/>
      <c r="BG29" s="73"/>
      <c r="BH29" s="75"/>
      <c r="BI29" s="75"/>
      <c r="BJ29" s="74"/>
    </row>
    <row r="30" spans="1:65" x14ac:dyDescent="0.25">
      <c r="A30" s="80"/>
      <c r="B30" s="80"/>
      <c r="C30" s="80"/>
      <c r="D30" s="80"/>
      <c r="E30" s="81"/>
      <c r="F30" s="80"/>
      <c r="G30" s="80"/>
      <c r="H30" s="80"/>
      <c r="I30" s="80"/>
      <c r="J30" s="80"/>
      <c r="K30" s="80"/>
      <c r="L30" s="83"/>
      <c r="M30" s="83"/>
      <c r="N30" s="83"/>
      <c r="O30" s="83"/>
      <c r="P30" s="83"/>
      <c r="Q30" s="83"/>
      <c r="R30" s="83"/>
      <c r="S30" s="83"/>
      <c r="T30" s="83"/>
      <c r="U30" s="83"/>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3"/>
      <c r="AW30" s="83"/>
      <c r="AZ30" s="73"/>
      <c r="BA30" s="73"/>
      <c r="BB30" s="74"/>
      <c r="BC30" s="73"/>
      <c r="BD30" s="73"/>
      <c r="BE30" s="74"/>
      <c r="BF30" s="73"/>
      <c r="BG30" s="73"/>
      <c r="BH30" s="75"/>
      <c r="BI30" s="75"/>
      <c r="BJ30" s="74"/>
    </row>
    <row r="31" spans="1:65" x14ac:dyDescent="0.25">
      <c r="A31" s="80"/>
      <c r="B31" s="80"/>
      <c r="C31" s="80"/>
      <c r="D31" s="80"/>
      <c r="E31" s="81"/>
      <c r="F31" s="80"/>
      <c r="G31" s="80"/>
      <c r="H31" s="80"/>
      <c r="I31" s="80"/>
      <c r="J31" s="80"/>
      <c r="K31" s="80"/>
      <c r="L31" s="83"/>
      <c r="M31" s="83"/>
      <c r="N31" s="83"/>
      <c r="O31" s="83"/>
      <c r="P31" s="83"/>
      <c r="Q31" s="83"/>
      <c r="R31" s="83"/>
      <c r="S31" s="83"/>
      <c r="T31" s="83"/>
      <c r="U31" s="83"/>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3"/>
      <c r="AW31" s="83"/>
      <c r="AZ31" s="73"/>
      <c r="BA31" s="73"/>
      <c r="BB31" s="74"/>
      <c r="BC31" s="73"/>
      <c r="BD31" s="73"/>
      <c r="BE31" s="74"/>
      <c r="BF31" s="73"/>
      <c r="BG31" s="73"/>
      <c r="BH31" s="75"/>
      <c r="BI31" s="75"/>
      <c r="BJ31" s="74"/>
    </row>
    <row r="32" spans="1:65" x14ac:dyDescent="0.25">
      <c r="A32" s="80"/>
      <c r="B32" s="80"/>
      <c r="C32" s="80"/>
      <c r="D32" s="80"/>
      <c r="E32" s="81"/>
      <c r="F32" s="80"/>
      <c r="G32" s="80"/>
      <c r="H32" s="80"/>
      <c r="I32" s="80"/>
      <c r="J32" s="80"/>
      <c r="K32" s="80"/>
      <c r="L32" s="83"/>
      <c r="M32" s="83"/>
      <c r="N32" s="83"/>
      <c r="O32" s="83"/>
      <c r="P32" s="83"/>
      <c r="Q32" s="83"/>
      <c r="R32" s="83"/>
      <c r="S32" s="83"/>
      <c r="T32" s="83"/>
      <c r="U32" s="83"/>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3"/>
      <c r="AW32" s="83"/>
      <c r="AZ32" s="73"/>
      <c r="BA32" s="73"/>
      <c r="BB32" s="74"/>
      <c r="BC32" s="73"/>
      <c r="BD32" s="73"/>
      <c r="BE32" s="74"/>
      <c r="BF32" s="73"/>
      <c r="BG32" s="73"/>
      <c r="BH32" s="75"/>
      <c r="BI32" s="75"/>
      <c r="BJ32" s="74"/>
    </row>
    <row r="33" spans="1:62" x14ac:dyDescent="0.25">
      <c r="A33" s="80"/>
      <c r="B33" s="80"/>
      <c r="C33" s="80"/>
      <c r="D33" s="80"/>
      <c r="E33" s="81"/>
      <c r="F33" s="80"/>
      <c r="G33" s="80"/>
      <c r="H33" s="80"/>
      <c r="I33" s="80"/>
      <c r="J33" s="80"/>
      <c r="K33" s="80"/>
      <c r="L33" s="83"/>
      <c r="M33" s="83"/>
      <c r="N33" s="83"/>
      <c r="O33" s="83"/>
      <c r="P33" s="83"/>
      <c r="Q33" s="83"/>
      <c r="R33" s="83"/>
      <c r="S33" s="83"/>
      <c r="T33" s="83"/>
      <c r="U33" s="83"/>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3"/>
      <c r="AW33" s="83"/>
      <c r="AZ33" s="73"/>
      <c r="BA33" s="73"/>
      <c r="BB33" s="74"/>
      <c r="BC33" s="73"/>
      <c r="BD33" s="73"/>
      <c r="BE33" s="74"/>
      <c r="BF33" s="73"/>
      <c r="BG33" s="73"/>
      <c r="BH33" s="75"/>
      <c r="BI33" s="75"/>
      <c r="BJ33" s="74"/>
    </row>
    <row r="34" spans="1:62" x14ac:dyDescent="0.25">
      <c r="A34" s="80"/>
      <c r="B34" s="80"/>
      <c r="C34" s="80"/>
      <c r="D34" s="80"/>
      <c r="E34" s="81"/>
      <c r="F34" s="80"/>
      <c r="G34" s="80"/>
      <c r="H34" s="80"/>
      <c r="I34" s="80"/>
      <c r="J34" s="80"/>
      <c r="K34" s="80"/>
      <c r="L34" s="83"/>
      <c r="M34" s="83"/>
      <c r="N34" s="83"/>
      <c r="O34" s="83"/>
      <c r="P34" s="83"/>
      <c r="Q34" s="83"/>
      <c r="R34" s="83"/>
      <c r="S34" s="83"/>
      <c r="T34" s="83"/>
      <c r="U34" s="83"/>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3"/>
      <c r="AW34" s="83"/>
      <c r="AZ34" s="73"/>
      <c r="BA34" s="73"/>
      <c r="BB34" s="74"/>
      <c r="BC34" s="73"/>
      <c r="BD34" s="73"/>
      <c r="BE34" s="74"/>
      <c r="BF34" s="73"/>
      <c r="BG34" s="73"/>
      <c r="BH34" s="75"/>
      <c r="BI34" s="75"/>
      <c r="BJ34" s="74"/>
    </row>
    <row r="35" spans="1:62" x14ac:dyDescent="0.25">
      <c r="A35" s="80"/>
      <c r="B35" s="80"/>
      <c r="C35" s="80"/>
      <c r="D35" s="80"/>
      <c r="E35" s="81"/>
      <c r="F35" s="80"/>
      <c r="G35" s="80"/>
      <c r="H35" s="80"/>
      <c r="I35" s="80"/>
      <c r="J35" s="80"/>
      <c r="K35" s="80"/>
      <c r="L35" s="83"/>
      <c r="M35" s="83"/>
      <c r="N35" s="83"/>
      <c r="O35" s="83"/>
      <c r="P35" s="83"/>
      <c r="Q35" s="83"/>
      <c r="R35" s="83"/>
      <c r="S35" s="83"/>
      <c r="T35" s="83"/>
      <c r="U35" s="83"/>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3"/>
      <c r="AW35" s="83"/>
      <c r="AZ35" s="73"/>
      <c r="BA35" s="73"/>
      <c r="BB35" s="74"/>
      <c r="BC35" s="73"/>
      <c r="BD35" s="73"/>
      <c r="BE35" s="74"/>
      <c r="BF35" s="73"/>
      <c r="BG35" s="73"/>
      <c r="BH35" s="75"/>
      <c r="BI35" s="75"/>
      <c r="BJ35" s="74"/>
    </row>
    <row r="36" spans="1:62" x14ac:dyDescent="0.25">
      <c r="A36" s="80"/>
      <c r="B36" s="80"/>
      <c r="C36" s="80"/>
      <c r="D36" s="80"/>
      <c r="E36" s="81"/>
      <c r="F36" s="80"/>
      <c r="G36" s="80"/>
      <c r="H36" s="80"/>
      <c r="I36" s="80"/>
      <c r="J36" s="80"/>
      <c r="K36" s="80"/>
      <c r="L36" s="83"/>
      <c r="M36" s="83"/>
      <c r="N36" s="83"/>
      <c r="O36" s="83"/>
      <c r="P36" s="83"/>
      <c r="Q36" s="83"/>
      <c r="R36" s="83"/>
      <c r="S36" s="83"/>
      <c r="T36" s="83"/>
      <c r="U36" s="83"/>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3"/>
      <c r="AW36" s="83"/>
      <c r="AZ36" s="73"/>
      <c r="BA36" s="73"/>
      <c r="BB36" s="74"/>
      <c r="BC36" s="73"/>
      <c r="BD36" s="73"/>
      <c r="BE36" s="74"/>
      <c r="BF36" s="73"/>
      <c r="BG36" s="73"/>
      <c r="BH36" s="75"/>
      <c r="BI36" s="75"/>
      <c r="BJ36" s="74"/>
    </row>
    <row r="37" spans="1:62" x14ac:dyDescent="0.25">
      <c r="A37" s="80"/>
      <c r="B37" s="80"/>
      <c r="C37" s="80"/>
      <c r="D37" s="80"/>
      <c r="E37" s="81"/>
      <c r="F37" s="80"/>
      <c r="G37" s="80"/>
      <c r="H37" s="80"/>
      <c r="I37" s="80"/>
      <c r="J37" s="80"/>
      <c r="K37" s="80"/>
      <c r="L37" s="83"/>
      <c r="M37" s="83"/>
      <c r="N37" s="83"/>
      <c r="O37" s="83"/>
      <c r="P37" s="83"/>
      <c r="Q37" s="83"/>
      <c r="R37" s="83"/>
      <c r="S37" s="83"/>
      <c r="T37" s="83"/>
      <c r="U37" s="83"/>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3"/>
      <c r="AW37" s="83"/>
      <c r="AZ37" s="73"/>
      <c r="BA37" s="73"/>
      <c r="BB37" s="74"/>
      <c r="BC37" s="73"/>
      <c r="BD37" s="73"/>
      <c r="BE37" s="74"/>
      <c r="BF37" s="73"/>
      <c r="BG37" s="73"/>
      <c r="BH37" s="75"/>
      <c r="BI37" s="75"/>
      <c r="BJ37" s="74"/>
    </row>
    <row r="38" spans="1:62" x14ac:dyDescent="0.25">
      <c r="A38" s="80"/>
      <c r="B38" s="80"/>
      <c r="C38" s="80"/>
      <c r="D38" s="80"/>
      <c r="E38" s="81"/>
      <c r="F38" s="80"/>
      <c r="G38" s="80"/>
      <c r="H38" s="80"/>
      <c r="I38" s="80"/>
      <c r="J38" s="80"/>
      <c r="K38" s="80"/>
      <c r="L38" s="83"/>
      <c r="M38" s="83"/>
      <c r="N38" s="83"/>
      <c r="O38" s="83"/>
      <c r="P38" s="83"/>
      <c r="Q38" s="83"/>
      <c r="R38" s="83"/>
      <c r="S38" s="83"/>
      <c r="T38" s="83"/>
      <c r="U38" s="83"/>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3"/>
      <c r="AW38" s="83"/>
      <c r="AZ38" s="73"/>
      <c r="BA38" s="73"/>
      <c r="BB38" s="74"/>
      <c r="BC38" s="73"/>
      <c r="BD38" s="73"/>
      <c r="BE38" s="74"/>
      <c r="BF38" s="73"/>
      <c r="BG38" s="73"/>
      <c r="BH38" s="75"/>
      <c r="BI38" s="75"/>
      <c r="BJ38" s="74"/>
    </row>
    <row r="39" spans="1:62" x14ac:dyDescent="0.25">
      <c r="A39" s="80"/>
      <c r="B39" s="80"/>
      <c r="C39" s="80"/>
      <c r="D39" s="80"/>
      <c r="E39" s="81"/>
      <c r="F39" s="80"/>
      <c r="G39" s="80"/>
      <c r="H39" s="80"/>
      <c r="I39" s="80"/>
      <c r="J39" s="80"/>
      <c r="K39" s="80"/>
      <c r="L39" s="83"/>
      <c r="M39" s="83"/>
      <c r="N39" s="83"/>
      <c r="O39" s="83"/>
      <c r="P39" s="83"/>
      <c r="Q39" s="83"/>
      <c r="R39" s="83"/>
      <c r="S39" s="83"/>
      <c r="T39" s="83"/>
      <c r="U39" s="83"/>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3"/>
      <c r="AW39" s="83"/>
      <c r="AZ39" s="73"/>
      <c r="BA39" s="73"/>
      <c r="BB39" s="74"/>
      <c r="BC39" s="73"/>
      <c r="BD39" s="73"/>
      <c r="BE39" s="74"/>
      <c r="BF39" s="73"/>
      <c r="BG39" s="73"/>
      <c r="BH39" s="75"/>
      <c r="BI39" s="75"/>
      <c r="BJ39" s="74"/>
    </row>
    <row r="40" spans="1:62" x14ac:dyDescent="0.25">
      <c r="A40" s="80"/>
      <c r="B40" s="80"/>
      <c r="C40" s="80"/>
      <c r="D40" s="80"/>
      <c r="E40" s="81"/>
      <c r="F40" s="80"/>
      <c r="G40" s="80"/>
      <c r="H40" s="80"/>
      <c r="I40" s="80"/>
      <c r="J40" s="80"/>
      <c r="K40" s="80"/>
      <c r="L40" s="83"/>
      <c r="M40" s="83"/>
      <c r="N40" s="83"/>
      <c r="O40" s="83"/>
      <c r="P40" s="83"/>
      <c r="Q40" s="83"/>
      <c r="R40" s="83"/>
      <c r="S40" s="83"/>
      <c r="T40" s="83"/>
      <c r="U40" s="83"/>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3"/>
      <c r="AW40" s="83"/>
      <c r="AZ40" s="73"/>
      <c r="BA40" s="73"/>
      <c r="BB40" s="74"/>
      <c r="BC40" s="73"/>
      <c r="BD40" s="73"/>
      <c r="BE40" s="74"/>
      <c r="BF40" s="73"/>
      <c r="BG40" s="73"/>
      <c r="BH40" s="75"/>
      <c r="BI40" s="75"/>
      <c r="BJ40" s="74"/>
    </row>
    <row r="41" spans="1:62" x14ac:dyDescent="0.25">
      <c r="A41" s="80"/>
      <c r="B41" s="80"/>
      <c r="C41" s="80"/>
      <c r="D41" s="80"/>
      <c r="E41" s="81"/>
      <c r="F41" s="80"/>
      <c r="G41" s="80"/>
      <c r="H41" s="80"/>
      <c r="I41" s="80"/>
      <c r="J41" s="80"/>
      <c r="K41" s="80"/>
      <c r="L41" s="83"/>
      <c r="M41" s="83"/>
      <c r="N41" s="83"/>
      <c r="O41" s="83"/>
      <c r="P41" s="83"/>
      <c r="Q41" s="83"/>
      <c r="R41" s="83"/>
      <c r="S41" s="83"/>
      <c r="T41" s="83"/>
      <c r="U41" s="83"/>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3"/>
      <c r="AW41" s="83"/>
      <c r="AZ41" s="73"/>
      <c r="BA41" s="73"/>
      <c r="BB41" s="74"/>
      <c r="BC41" s="73"/>
      <c r="BD41" s="73"/>
      <c r="BE41" s="74"/>
      <c r="BF41" s="73"/>
      <c r="BG41" s="73"/>
      <c r="BH41" s="75"/>
      <c r="BI41" s="75"/>
      <c r="BJ41" s="74"/>
    </row>
    <row r="42" spans="1:62" x14ac:dyDescent="0.25">
      <c r="A42" s="80"/>
      <c r="B42" s="80"/>
      <c r="C42" s="80"/>
      <c r="D42" s="80"/>
      <c r="E42" s="81"/>
      <c r="F42" s="80"/>
      <c r="G42" s="80"/>
      <c r="H42" s="80"/>
      <c r="I42" s="80"/>
      <c r="J42" s="80"/>
      <c r="K42" s="80"/>
      <c r="L42" s="83"/>
      <c r="M42" s="83"/>
      <c r="N42" s="83"/>
      <c r="O42" s="83"/>
      <c r="P42" s="83"/>
      <c r="Q42" s="83"/>
      <c r="R42" s="83"/>
      <c r="S42" s="83"/>
      <c r="T42" s="83"/>
      <c r="U42" s="83"/>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3"/>
      <c r="AW42" s="83"/>
      <c r="AZ42" s="73"/>
      <c r="BA42" s="73"/>
      <c r="BB42" s="74"/>
      <c r="BC42" s="73"/>
      <c r="BD42" s="73"/>
      <c r="BE42" s="74"/>
      <c r="BF42" s="73"/>
      <c r="BG42" s="73"/>
      <c r="BH42" s="75"/>
      <c r="BI42" s="75"/>
      <c r="BJ42" s="74"/>
    </row>
    <row r="43" spans="1:62" x14ac:dyDescent="0.25">
      <c r="A43" s="80"/>
      <c r="B43" s="80"/>
      <c r="C43" s="80"/>
      <c r="D43" s="80"/>
      <c r="E43" s="81"/>
      <c r="F43" s="80"/>
      <c r="G43" s="80"/>
      <c r="H43" s="80"/>
      <c r="I43" s="80"/>
      <c r="J43" s="80"/>
      <c r="K43" s="80"/>
      <c r="L43" s="83"/>
      <c r="M43" s="83"/>
      <c r="N43" s="83"/>
      <c r="O43" s="83"/>
      <c r="P43" s="83"/>
      <c r="Q43" s="83"/>
      <c r="R43" s="83"/>
      <c r="S43" s="83"/>
      <c r="T43" s="83"/>
      <c r="U43" s="83"/>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3"/>
      <c r="AW43" s="83"/>
      <c r="AZ43" s="73"/>
      <c r="BA43" s="73"/>
      <c r="BB43" s="74"/>
      <c r="BC43" s="73"/>
      <c r="BD43" s="73"/>
      <c r="BE43" s="74"/>
      <c r="BF43" s="73"/>
      <c r="BG43" s="73"/>
      <c r="BH43" s="75"/>
      <c r="BI43" s="75"/>
      <c r="BJ43" s="74"/>
    </row>
    <row r="44" spans="1:62" x14ac:dyDescent="0.25">
      <c r="A44" s="80"/>
      <c r="B44" s="80"/>
      <c r="C44" s="80"/>
      <c r="D44" s="80"/>
      <c r="E44" s="81"/>
      <c r="F44" s="80"/>
      <c r="G44" s="80"/>
      <c r="H44" s="80"/>
      <c r="I44" s="80"/>
      <c r="J44" s="80"/>
      <c r="K44" s="80"/>
      <c r="L44" s="83"/>
      <c r="M44" s="83"/>
      <c r="N44" s="83"/>
      <c r="O44" s="83"/>
      <c r="P44" s="83"/>
      <c r="Q44" s="83"/>
      <c r="R44" s="83"/>
      <c r="S44" s="83"/>
      <c r="T44" s="83"/>
      <c r="U44" s="83"/>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3"/>
      <c r="AW44" s="83"/>
      <c r="AZ44" s="73"/>
      <c r="BA44" s="73"/>
      <c r="BB44" s="74"/>
      <c r="BC44" s="73"/>
      <c r="BD44" s="73"/>
      <c r="BE44" s="74"/>
      <c r="BF44" s="73"/>
      <c r="BG44" s="73"/>
      <c r="BH44" s="75"/>
      <c r="BI44" s="75"/>
      <c r="BJ44" s="74"/>
    </row>
    <row r="45" spans="1:62" x14ac:dyDescent="0.25">
      <c r="A45" s="80"/>
      <c r="B45" s="80"/>
      <c r="C45" s="80"/>
      <c r="D45" s="80"/>
      <c r="E45" s="81"/>
      <c r="F45" s="80"/>
      <c r="G45" s="80"/>
      <c r="H45" s="80"/>
      <c r="I45" s="80"/>
      <c r="J45" s="80"/>
      <c r="K45" s="80"/>
      <c r="L45" s="83"/>
      <c r="M45" s="83"/>
      <c r="N45" s="83"/>
      <c r="O45" s="83"/>
      <c r="P45" s="83"/>
      <c r="Q45" s="83"/>
      <c r="R45" s="83"/>
      <c r="S45" s="83"/>
      <c r="T45" s="83"/>
      <c r="U45" s="83"/>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3"/>
      <c r="AW45" s="83"/>
      <c r="AZ45" s="73"/>
      <c r="BA45" s="73"/>
      <c r="BB45" s="74"/>
      <c r="BC45" s="73"/>
      <c r="BD45" s="73"/>
      <c r="BE45" s="74"/>
      <c r="BF45" s="73"/>
      <c r="BG45" s="73"/>
      <c r="BH45" s="75"/>
      <c r="BI45" s="75"/>
      <c r="BJ45" s="74"/>
    </row>
    <row r="46" spans="1:62" x14ac:dyDescent="0.25">
      <c r="A46" s="80"/>
      <c r="B46" s="80"/>
      <c r="C46" s="80"/>
      <c r="D46" s="80"/>
      <c r="E46" s="81"/>
      <c r="F46" s="80"/>
      <c r="G46" s="80"/>
      <c r="H46" s="80"/>
      <c r="I46" s="80"/>
      <c r="J46" s="80"/>
      <c r="K46" s="80"/>
      <c r="L46" s="83"/>
      <c r="M46" s="83"/>
      <c r="N46" s="83"/>
      <c r="O46" s="83"/>
      <c r="P46" s="83"/>
      <c r="Q46" s="83"/>
      <c r="R46" s="83"/>
      <c r="S46" s="83"/>
      <c r="T46" s="83"/>
      <c r="U46" s="83"/>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3"/>
      <c r="AW46" s="83"/>
      <c r="AZ46" s="73"/>
      <c r="BA46" s="73"/>
      <c r="BB46" s="74"/>
      <c r="BC46" s="73"/>
      <c r="BD46" s="73"/>
      <c r="BE46" s="74"/>
      <c r="BF46" s="73"/>
      <c r="BG46" s="73"/>
      <c r="BH46" s="75"/>
      <c r="BI46" s="75"/>
      <c r="BJ46" s="74"/>
    </row>
    <row r="47" spans="1:62" x14ac:dyDescent="0.25">
      <c r="A47" s="80"/>
      <c r="B47" s="80"/>
      <c r="C47" s="80"/>
      <c r="D47" s="80"/>
      <c r="E47" s="81"/>
      <c r="F47" s="80"/>
      <c r="G47" s="80"/>
      <c r="H47" s="80"/>
      <c r="I47" s="80"/>
      <c r="J47" s="80"/>
      <c r="K47" s="80"/>
      <c r="L47" s="83"/>
      <c r="M47" s="83"/>
      <c r="N47" s="83"/>
      <c r="O47" s="83"/>
      <c r="P47" s="83"/>
      <c r="Q47" s="83"/>
      <c r="R47" s="83"/>
      <c r="S47" s="83"/>
      <c r="T47" s="83"/>
      <c r="U47" s="83"/>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3"/>
      <c r="AW47" s="83"/>
      <c r="AZ47" s="73"/>
      <c r="BA47" s="73"/>
      <c r="BB47" s="74"/>
      <c r="BC47" s="73"/>
      <c r="BD47" s="73"/>
      <c r="BE47" s="74"/>
      <c r="BF47" s="73"/>
      <c r="BG47" s="73"/>
      <c r="BH47" s="75"/>
      <c r="BI47" s="75"/>
      <c r="BJ47" s="74"/>
    </row>
    <row r="48" spans="1:62" x14ac:dyDescent="0.25">
      <c r="A48" s="80"/>
      <c r="B48" s="80"/>
      <c r="C48" s="80"/>
      <c r="D48" s="80"/>
      <c r="E48" s="81"/>
      <c r="F48" s="80"/>
      <c r="G48" s="80"/>
      <c r="H48" s="80"/>
      <c r="I48" s="80"/>
      <c r="J48" s="80"/>
      <c r="K48" s="80"/>
      <c r="L48" s="83"/>
      <c r="M48" s="83"/>
      <c r="N48" s="83"/>
      <c r="O48" s="83"/>
      <c r="P48" s="83"/>
      <c r="Q48" s="83"/>
      <c r="R48" s="83"/>
      <c r="S48" s="83"/>
      <c r="T48" s="83"/>
      <c r="U48" s="83"/>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3"/>
      <c r="AW48" s="83"/>
      <c r="AZ48" s="73"/>
      <c r="BA48" s="73"/>
      <c r="BB48" s="74"/>
      <c r="BC48" s="73"/>
      <c r="BD48" s="73"/>
      <c r="BE48" s="74"/>
      <c r="BF48" s="73"/>
      <c r="BG48" s="73"/>
      <c r="BH48" s="75"/>
      <c r="BI48" s="75"/>
      <c r="BJ48" s="74"/>
    </row>
    <row r="49" spans="1:62" x14ac:dyDescent="0.25">
      <c r="A49" s="80"/>
      <c r="B49" s="80"/>
      <c r="C49" s="80"/>
      <c r="D49" s="80"/>
      <c r="E49" s="81"/>
      <c r="F49" s="80"/>
      <c r="G49" s="80"/>
      <c r="H49" s="80"/>
      <c r="I49" s="80"/>
      <c r="J49" s="80"/>
      <c r="K49" s="80"/>
      <c r="L49" s="83"/>
      <c r="M49" s="83"/>
      <c r="N49" s="83"/>
      <c r="O49" s="83"/>
      <c r="P49" s="83"/>
      <c r="Q49" s="83"/>
      <c r="R49" s="83"/>
      <c r="S49" s="83"/>
      <c r="T49" s="83"/>
      <c r="U49" s="83"/>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3"/>
      <c r="AW49" s="83"/>
      <c r="AZ49" s="73"/>
      <c r="BA49" s="73"/>
      <c r="BB49" s="74"/>
      <c r="BC49" s="73"/>
      <c r="BD49" s="73"/>
      <c r="BE49" s="74"/>
      <c r="BF49" s="73"/>
      <c r="BG49" s="73"/>
      <c r="BH49" s="75"/>
      <c r="BI49" s="75"/>
      <c r="BJ49" s="74"/>
    </row>
    <row r="50" spans="1:62" x14ac:dyDescent="0.25">
      <c r="A50" s="80"/>
      <c r="B50" s="80"/>
      <c r="C50" s="80"/>
      <c r="D50" s="80"/>
      <c r="E50" s="81"/>
      <c r="F50" s="80"/>
      <c r="G50" s="80"/>
      <c r="H50" s="80"/>
      <c r="I50" s="80"/>
      <c r="J50" s="80"/>
      <c r="K50" s="80"/>
      <c r="L50" s="83"/>
      <c r="M50" s="83"/>
      <c r="N50" s="83"/>
      <c r="O50" s="83"/>
      <c r="P50" s="83"/>
      <c r="Q50" s="83"/>
      <c r="R50" s="83"/>
      <c r="S50" s="83"/>
      <c r="T50" s="83"/>
      <c r="U50" s="83"/>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3"/>
      <c r="AW50" s="83"/>
      <c r="AZ50" s="73"/>
      <c r="BA50" s="73"/>
      <c r="BB50" s="74"/>
      <c r="BC50" s="73"/>
      <c r="BD50" s="73"/>
      <c r="BE50" s="74"/>
      <c r="BF50" s="73"/>
      <c r="BG50" s="73"/>
      <c r="BH50" s="75"/>
      <c r="BI50" s="75"/>
      <c r="BJ50" s="74"/>
    </row>
    <row r="51" spans="1:62" x14ac:dyDescent="0.25">
      <c r="A51" s="80"/>
      <c r="B51" s="80"/>
      <c r="C51" s="80"/>
      <c r="D51" s="80"/>
      <c r="E51" s="81"/>
      <c r="F51" s="80"/>
      <c r="G51" s="80"/>
      <c r="H51" s="80"/>
      <c r="I51" s="80"/>
      <c r="J51" s="80"/>
      <c r="K51" s="80"/>
      <c r="L51" s="83"/>
      <c r="M51" s="83"/>
      <c r="N51" s="83"/>
      <c r="O51" s="83"/>
      <c r="P51" s="83"/>
      <c r="Q51" s="83"/>
      <c r="R51" s="83"/>
      <c r="S51" s="83"/>
      <c r="T51" s="83"/>
      <c r="U51" s="83"/>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3"/>
      <c r="AW51" s="83"/>
      <c r="AZ51" s="73"/>
      <c r="BA51" s="73"/>
      <c r="BB51" s="74"/>
      <c r="BC51" s="73"/>
      <c r="BD51" s="73"/>
      <c r="BE51" s="74"/>
      <c r="BF51" s="73"/>
      <c r="BG51" s="73"/>
      <c r="BH51" s="75"/>
      <c r="BI51" s="75"/>
      <c r="BJ51" s="74"/>
    </row>
    <row r="52" spans="1:62" x14ac:dyDescent="0.25">
      <c r="A52" s="80"/>
      <c r="B52" s="80"/>
      <c r="C52" s="80"/>
      <c r="D52" s="80"/>
      <c r="E52" s="81"/>
      <c r="F52" s="80"/>
      <c r="G52" s="80"/>
      <c r="H52" s="80"/>
      <c r="I52" s="80"/>
      <c r="J52" s="80"/>
      <c r="K52" s="80"/>
      <c r="L52" s="83"/>
      <c r="M52" s="83"/>
      <c r="N52" s="83"/>
      <c r="O52" s="83"/>
      <c r="P52" s="83"/>
      <c r="Q52" s="83"/>
      <c r="R52" s="83"/>
      <c r="S52" s="83"/>
      <c r="T52" s="83"/>
      <c r="U52" s="83"/>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3"/>
      <c r="AW52" s="83"/>
      <c r="AZ52" s="73"/>
      <c r="BA52" s="73"/>
      <c r="BB52" s="74"/>
      <c r="BC52" s="73"/>
      <c r="BD52" s="73"/>
      <c r="BE52" s="74"/>
      <c r="BF52" s="73"/>
      <c r="BG52" s="73"/>
      <c r="BH52" s="75"/>
      <c r="BI52" s="75"/>
      <c r="BJ52" s="74"/>
    </row>
    <row r="53" spans="1:62" x14ac:dyDescent="0.25">
      <c r="A53" s="80"/>
      <c r="B53" s="80"/>
      <c r="C53" s="80"/>
      <c r="D53" s="80"/>
      <c r="E53" s="81"/>
      <c r="F53" s="80"/>
      <c r="G53" s="80"/>
      <c r="H53" s="80"/>
      <c r="I53" s="80"/>
      <c r="J53" s="80"/>
      <c r="K53" s="80"/>
      <c r="L53" s="83"/>
      <c r="M53" s="83"/>
      <c r="N53" s="83"/>
      <c r="O53" s="83"/>
      <c r="P53" s="83"/>
      <c r="Q53" s="83"/>
      <c r="R53" s="83"/>
      <c r="S53" s="83"/>
      <c r="T53" s="83"/>
      <c r="U53" s="83"/>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3"/>
      <c r="AW53" s="83"/>
      <c r="AZ53" s="73"/>
      <c r="BA53" s="73"/>
      <c r="BB53" s="74"/>
      <c r="BC53" s="73"/>
      <c r="BD53" s="73"/>
      <c r="BE53" s="74"/>
      <c r="BF53" s="73"/>
      <c r="BG53" s="73"/>
      <c r="BH53" s="75"/>
      <c r="BI53" s="75"/>
      <c r="BJ53" s="74"/>
    </row>
    <row r="54" spans="1:62" x14ac:dyDescent="0.25">
      <c r="A54" s="80"/>
      <c r="B54" s="80"/>
      <c r="C54" s="80"/>
      <c r="D54" s="80"/>
      <c r="E54" s="81"/>
      <c r="F54" s="80"/>
      <c r="G54" s="80"/>
      <c r="H54" s="80"/>
      <c r="I54" s="80"/>
      <c r="J54" s="80"/>
      <c r="K54" s="80"/>
      <c r="L54" s="83"/>
      <c r="M54" s="83"/>
      <c r="N54" s="83"/>
      <c r="O54" s="83"/>
      <c r="P54" s="83"/>
      <c r="Q54" s="83"/>
      <c r="R54" s="83"/>
      <c r="S54" s="83"/>
      <c r="T54" s="83"/>
      <c r="U54" s="83"/>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3"/>
      <c r="AW54" s="83"/>
      <c r="AZ54" s="73"/>
      <c r="BA54" s="73"/>
      <c r="BB54" s="74"/>
      <c r="BC54" s="73"/>
      <c r="BD54" s="73"/>
      <c r="BE54" s="74"/>
      <c r="BF54" s="73"/>
      <c r="BG54" s="73"/>
      <c r="BH54" s="75"/>
      <c r="BI54" s="75"/>
      <c r="BJ54" s="74"/>
    </row>
    <row r="55" spans="1:62" x14ac:dyDescent="0.25">
      <c r="A55" s="80"/>
      <c r="B55" s="80"/>
      <c r="C55" s="80"/>
      <c r="D55" s="80"/>
      <c r="E55" s="81"/>
      <c r="F55" s="80"/>
      <c r="G55" s="80"/>
      <c r="H55" s="80"/>
      <c r="I55" s="80"/>
      <c r="J55" s="80"/>
      <c r="K55" s="80"/>
      <c r="L55" s="83"/>
      <c r="M55" s="83"/>
      <c r="N55" s="83"/>
      <c r="O55" s="83"/>
      <c r="P55" s="83"/>
      <c r="Q55" s="83"/>
      <c r="R55" s="83"/>
      <c r="S55" s="83"/>
      <c r="T55" s="83"/>
      <c r="U55" s="83"/>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3"/>
      <c r="AW55" s="83"/>
      <c r="AZ55" s="73"/>
      <c r="BA55" s="73"/>
      <c r="BB55" s="74"/>
      <c r="BC55" s="73"/>
      <c r="BD55" s="73"/>
      <c r="BE55" s="74"/>
      <c r="BF55" s="73"/>
      <c r="BG55" s="73"/>
      <c r="BH55" s="75"/>
      <c r="BI55" s="75"/>
      <c r="BJ55" s="74"/>
    </row>
    <row r="56" spans="1:62" x14ac:dyDescent="0.25">
      <c r="A56" s="80"/>
      <c r="B56" s="80"/>
      <c r="C56" s="80"/>
      <c r="D56" s="80"/>
      <c r="E56" s="81"/>
      <c r="F56" s="80"/>
      <c r="G56" s="80"/>
      <c r="H56" s="80"/>
      <c r="I56" s="80"/>
      <c r="J56" s="80"/>
      <c r="K56" s="80"/>
      <c r="L56" s="83"/>
      <c r="M56" s="83"/>
      <c r="N56" s="83"/>
      <c r="O56" s="83"/>
      <c r="P56" s="83"/>
      <c r="Q56" s="83"/>
      <c r="R56" s="83"/>
      <c r="S56" s="83"/>
      <c r="T56" s="83"/>
      <c r="U56" s="83"/>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3"/>
      <c r="AW56" s="83"/>
      <c r="AZ56" s="73"/>
      <c r="BA56" s="73"/>
      <c r="BB56" s="74"/>
      <c r="BC56" s="73"/>
      <c r="BD56" s="73"/>
      <c r="BE56" s="74"/>
      <c r="BF56" s="73"/>
      <c r="BG56" s="73"/>
      <c r="BH56" s="75"/>
      <c r="BI56" s="75"/>
      <c r="BJ56" s="74"/>
    </row>
    <row r="57" spans="1:62" x14ac:dyDescent="0.25">
      <c r="A57" s="80"/>
      <c r="B57" s="80"/>
      <c r="C57" s="80"/>
      <c r="D57" s="80"/>
      <c r="E57" s="81"/>
      <c r="F57" s="80"/>
      <c r="G57" s="80"/>
      <c r="H57" s="80"/>
      <c r="I57" s="80"/>
      <c r="J57" s="80"/>
      <c r="K57" s="80"/>
      <c r="L57" s="83"/>
      <c r="M57" s="83"/>
      <c r="N57" s="83"/>
      <c r="O57" s="83"/>
      <c r="P57" s="83"/>
      <c r="Q57" s="83"/>
      <c r="R57" s="83"/>
      <c r="S57" s="83"/>
      <c r="T57" s="83"/>
      <c r="U57" s="83"/>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3"/>
      <c r="AW57" s="83"/>
      <c r="AZ57" s="73"/>
      <c r="BA57" s="73"/>
      <c r="BB57" s="74"/>
      <c r="BC57" s="73"/>
      <c r="BD57" s="73"/>
      <c r="BE57" s="74"/>
      <c r="BF57" s="73"/>
      <c r="BG57" s="73"/>
      <c r="BH57" s="75"/>
      <c r="BI57" s="75"/>
      <c r="BJ57" s="74"/>
    </row>
    <row r="58" spans="1:62" x14ac:dyDescent="0.25">
      <c r="A58" s="80"/>
      <c r="B58" s="80"/>
      <c r="C58" s="80"/>
      <c r="D58" s="80"/>
      <c r="E58" s="81"/>
      <c r="F58" s="80"/>
      <c r="G58" s="80"/>
      <c r="H58" s="80"/>
      <c r="I58" s="80"/>
      <c r="J58" s="80"/>
      <c r="K58" s="80"/>
      <c r="L58" s="83"/>
      <c r="M58" s="83"/>
      <c r="N58" s="83"/>
      <c r="O58" s="83"/>
      <c r="P58" s="83"/>
      <c r="Q58" s="83"/>
      <c r="R58" s="83"/>
      <c r="S58" s="83"/>
      <c r="T58" s="83"/>
      <c r="U58" s="83"/>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3"/>
      <c r="AW58" s="83"/>
      <c r="AZ58" s="73"/>
      <c r="BA58" s="73"/>
      <c r="BB58" s="74"/>
      <c r="BC58" s="73"/>
      <c r="BD58" s="73"/>
      <c r="BE58" s="74"/>
      <c r="BF58" s="73"/>
      <c r="BG58" s="73"/>
      <c r="BH58" s="75"/>
      <c r="BI58" s="75"/>
      <c r="BJ58" s="74"/>
    </row>
    <row r="59" spans="1:62" x14ac:dyDescent="0.25">
      <c r="A59" s="80"/>
      <c r="B59" s="80"/>
      <c r="C59" s="80"/>
      <c r="D59" s="80"/>
      <c r="E59" s="81"/>
      <c r="F59" s="80"/>
      <c r="G59" s="80"/>
      <c r="H59" s="80"/>
      <c r="I59" s="80"/>
      <c r="J59" s="80"/>
      <c r="K59" s="80"/>
      <c r="L59" s="83"/>
      <c r="M59" s="83"/>
      <c r="N59" s="83"/>
      <c r="O59" s="83"/>
      <c r="P59" s="83"/>
      <c r="Q59" s="83"/>
      <c r="R59" s="83"/>
      <c r="S59" s="83"/>
      <c r="T59" s="83"/>
      <c r="U59" s="83"/>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3"/>
      <c r="AW59" s="83"/>
      <c r="AZ59" s="73"/>
      <c r="BA59" s="73"/>
      <c r="BB59" s="74"/>
      <c r="BC59" s="73"/>
      <c r="BD59" s="73"/>
      <c r="BE59" s="74"/>
      <c r="BF59" s="73"/>
      <c r="BG59" s="73"/>
      <c r="BH59" s="75"/>
      <c r="BI59" s="75"/>
      <c r="BJ59" s="74"/>
    </row>
    <row r="60" spans="1:62" x14ac:dyDescent="0.25">
      <c r="A60" s="80"/>
      <c r="B60" s="80"/>
      <c r="C60" s="80"/>
      <c r="D60" s="80"/>
      <c r="E60" s="81"/>
      <c r="F60" s="80"/>
      <c r="G60" s="80"/>
      <c r="H60" s="80"/>
      <c r="I60" s="80"/>
      <c r="J60" s="80"/>
      <c r="K60" s="80"/>
      <c r="L60" s="83"/>
      <c r="M60" s="83"/>
      <c r="N60" s="83"/>
      <c r="O60" s="83"/>
      <c r="P60" s="83"/>
      <c r="Q60" s="83"/>
      <c r="R60" s="83"/>
      <c r="S60" s="83"/>
      <c r="T60" s="83"/>
      <c r="U60" s="83"/>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3"/>
      <c r="AW60" s="83"/>
      <c r="AZ60" s="73"/>
      <c r="BA60" s="73"/>
      <c r="BB60" s="74"/>
      <c r="BC60" s="73"/>
      <c r="BD60" s="73"/>
      <c r="BE60" s="74"/>
      <c r="BF60" s="73"/>
      <c r="BG60" s="73"/>
      <c r="BH60" s="75"/>
      <c r="BI60" s="75"/>
      <c r="BJ60" s="74"/>
    </row>
    <row r="61" spans="1:62" x14ac:dyDescent="0.25">
      <c r="A61" s="80"/>
      <c r="B61" s="80"/>
      <c r="C61" s="80"/>
      <c r="D61" s="80"/>
      <c r="E61" s="81"/>
      <c r="F61" s="80"/>
      <c r="G61" s="80"/>
      <c r="H61" s="80"/>
      <c r="I61" s="80"/>
      <c r="J61" s="80"/>
      <c r="K61" s="80"/>
      <c r="L61" s="83"/>
      <c r="M61" s="83"/>
      <c r="N61" s="83"/>
      <c r="O61" s="83"/>
      <c r="P61" s="83"/>
      <c r="Q61" s="83"/>
      <c r="R61" s="83"/>
      <c r="S61" s="83"/>
      <c r="T61" s="83"/>
      <c r="U61" s="83"/>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3"/>
      <c r="AW61" s="83"/>
      <c r="AZ61" s="73"/>
      <c r="BA61" s="73"/>
      <c r="BB61" s="74"/>
      <c r="BC61" s="73"/>
      <c r="BD61" s="73"/>
      <c r="BE61" s="74"/>
      <c r="BF61" s="73"/>
      <c r="BG61" s="73"/>
      <c r="BH61" s="75"/>
      <c r="BI61" s="75"/>
      <c r="BJ61" s="74"/>
    </row>
    <row r="62" spans="1:62" x14ac:dyDescent="0.25">
      <c r="A62" s="80"/>
      <c r="B62" s="80"/>
      <c r="C62" s="80"/>
      <c r="D62" s="80"/>
      <c r="E62" s="81"/>
      <c r="F62" s="80"/>
      <c r="G62" s="80"/>
      <c r="H62" s="80"/>
      <c r="I62" s="80"/>
      <c r="J62" s="80"/>
      <c r="K62" s="80"/>
      <c r="L62" s="83"/>
      <c r="M62" s="83"/>
      <c r="N62" s="83"/>
      <c r="O62" s="83"/>
      <c r="P62" s="83"/>
      <c r="Q62" s="83"/>
      <c r="R62" s="83"/>
      <c r="S62" s="83"/>
      <c r="T62" s="83"/>
      <c r="U62" s="83"/>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3"/>
      <c r="AW62" s="83"/>
      <c r="AZ62" s="73"/>
      <c r="BA62" s="73"/>
      <c r="BB62" s="74"/>
      <c r="BC62" s="73"/>
      <c r="BD62" s="73"/>
      <c r="BE62" s="74"/>
      <c r="BF62" s="73"/>
      <c r="BG62" s="73"/>
      <c r="BH62" s="75"/>
      <c r="BI62" s="75"/>
      <c r="BJ62" s="74"/>
    </row>
    <row r="63" spans="1:62" x14ac:dyDescent="0.25">
      <c r="A63" s="80"/>
      <c r="B63" s="80"/>
      <c r="C63" s="80"/>
      <c r="D63" s="80"/>
      <c r="E63" s="81"/>
      <c r="F63" s="80"/>
      <c r="G63" s="80"/>
      <c r="H63" s="80"/>
      <c r="I63" s="80"/>
      <c r="J63" s="80"/>
      <c r="K63" s="80"/>
      <c r="L63" s="83"/>
      <c r="M63" s="83"/>
      <c r="N63" s="83"/>
      <c r="O63" s="83"/>
      <c r="P63" s="83"/>
      <c r="Q63" s="83"/>
      <c r="R63" s="83"/>
      <c r="S63" s="83"/>
      <c r="T63" s="83"/>
      <c r="U63" s="83"/>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3"/>
      <c r="AW63" s="83"/>
      <c r="AZ63" s="73"/>
      <c r="BA63" s="73"/>
      <c r="BB63" s="74"/>
      <c r="BC63" s="73"/>
      <c r="BD63" s="73"/>
      <c r="BE63" s="74"/>
      <c r="BF63" s="73"/>
      <c r="BG63" s="73"/>
      <c r="BH63" s="75"/>
      <c r="BI63" s="75"/>
      <c r="BJ63" s="74"/>
    </row>
    <row r="64" spans="1:62" x14ac:dyDescent="0.25">
      <c r="A64" s="80"/>
      <c r="B64" s="80"/>
      <c r="C64" s="80"/>
      <c r="D64" s="80"/>
      <c r="E64" s="81"/>
      <c r="F64" s="80"/>
      <c r="G64" s="80"/>
      <c r="H64" s="80"/>
      <c r="I64" s="80"/>
      <c r="J64" s="80"/>
      <c r="K64" s="80"/>
      <c r="L64" s="83"/>
      <c r="M64" s="83"/>
      <c r="N64" s="83"/>
      <c r="O64" s="83"/>
      <c r="P64" s="83"/>
      <c r="Q64" s="83"/>
      <c r="R64" s="83"/>
      <c r="S64" s="83"/>
      <c r="T64" s="83"/>
      <c r="U64" s="83"/>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3"/>
      <c r="AW64" s="83"/>
      <c r="AZ64" s="73"/>
      <c r="BA64" s="73"/>
      <c r="BB64" s="74"/>
      <c r="BC64" s="73"/>
      <c r="BD64" s="73"/>
      <c r="BE64" s="74"/>
      <c r="BF64" s="73"/>
      <c r="BG64" s="73"/>
      <c r="BH64" s="75"/>
      <c r="BI64" s="75"/>
      <c r="BJ64" s="74"/>
    </row>
    <row r="65" spans="1:62" x14ac:dyDescent="0.25">
      <c r="A65" s="80"/>
      <c r="B65" s="80"/>
      <c r="C65" s="80"/>
      <c r="D65" s="80"/>
      <c r="E65" s="81"/>
      <c r="F65" s="80"/>
      <c r="G65" s="80"/>
      <c r="H65" s="80"/>
      <c r="I65" s="80"/>
      <c r="J65" s="80"/>
      <c r="K65" s="80"/>
      <c r="L65" s="83"/>
      <c r="M65" s="83"/>
      <c r="N65" s="83"/>
      <c r="O65" s="83"/>
      <c r="P65" s="83"/>
      <c r="Q65" s="83"/>
      <c r="R65" s="83"/>
      <c r="S65" s="83"/>
      <c r="T65" s="83"/>
      <c r="U65" s="83"/>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3"/>
      <c r="AW65" s="83"/>
      <c r="AZ65" s="73"/>
      <c r="BA65" s="73"/>
      <c r="BB65" s="74"/>
      <c r="BC65" s="73"/>
      <c r="BD65" s="73"/>
      <c r="BE65" s="74"/>
      <c r="BF65" s="73"/>
      <c r="BG65" s="73"/>
      <c r="BH65" s="75"/>
      <c r="BI65" s="75"/>
      <c r="BJ65" s="74"/>
    </row>
    <row r="66" spans="1:62" x14ac:dyDescent="0.25">
      <c r="A66" s="80"/>
      <c r="B66" s="80"/>
      <c r="C66" s="80"/>
      <c r="D66" s="80"/>
      <c r="E66" s="81"/>
      <c r="F66" s="80"/>
      <c r="G66" s="80"/>
      <c r="H66" s="80"/>
      <c r="I66" s="80"/>
      <c r="J66" s="80"/>
      <c r="K66" s="80"/>
      <c r="L66" s="83"/>
      <c r="M66" s="83"/>
      <c r="N66" s="83"/>
      <c r="O66" s="83"/>
      <c r="P66" s="83"/>
      <c r="Q66" s="83"/>
      <c r="R66" s="83"/>
      <c r="S66" s="83"/>
      <c r="T66" s="83"/>
      <c r="U66" s="83"/>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3"/>
      <c r="AW66" s="83"/>
      <c r="AZ66" s="73"/>
      <c r="BA66" s="73"/>
      <c r="BB66" s="74"/>
      <c r="BC66" s="73"/>
      <c r="BD66" s="73"/>
      <c r="BE66" s="74"/>
      <c r="BF66" s="73"/>
      <c r="BG66" s="73"/>
      <c r="BH66" s="75"/>
      <c r="BI66" s="75"/>
      <c r="BJ66" s="74"/>
    </row>
    <row r="67" spans="1:62" x14ac:dyDescent="0.25">
      <c r="A67" s="80"/>
      <c r="B67" s="80"/>
      <c r="C67" s="80"/>
      <c r="D67" s="80"/>
      <c r="E67" s="81"/>
      <c r="F67" s="80"/>
      <c r="G67" s="80"/>
      <c r="H67" s="80"/>
      <c r="I67" s="80"/>
      <c r="J67" s="80"/>
      <c r="K67" s="80"/>
      <c r="L67" s="83"/>
      <c r="M67" s="83"/>
      <c r="N67" s="83"/>
      <c r="O67" s="83"/>
      <c r="P67" s="83"/>
      <c r="Q67" s="83"/>
      <c r="R67" s="83"/>
      <c r="S67" s="83"/>
      <c r="T67" s="83"/>
      <c r="U67" s="83"/>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3"/>
      <c r="AW67" s="83"/>
      <c r="AZ67" s="73"/>
      <c r="BA67" s="73"/>
      <c r="BB67" s="74"/>
      <c r="BC67" s="73"/>
      <c r="BD67" s="73"/>
      <c r="BE67" s="74"/>
      <c r="BF67" s="73"/>
      <c r="BG67" s="73"/>
      <c r="BH67" s="75"/>
      <c r="BI67" s="75"/>
      <c r="BJ67" s="74"/>
    </row>
    <row r="68" spans="1:62" x14ac:dyDescent="0.25">
      <c r="A68" s="80"/>
      <c r="B68" s="80"/>
      <c r="C68" s="80"/>
      <c r="D68" s="80"/>
      <c r="E68" s="81"/>
      <c r="F68" s="80"/>
      <c r="G68" s="80"/>
      <c r="H68" s="80"/>
      <c r="I68" s="80"/>
      <c r="J68" s="80"/>
      <c r="K68" s="80"/>
      <c r="L68" s="83"/>
      <c r="M68" s="83"/>
      <c r="N68" s="83"/>
      <c r="O68" s="83"/>
      <c r="P68" s="83"/>
      <c r="Q68" s="83"/>
      <c r="R68" s="83"/>
      <c r="S68" s="83"/>
      <c r="T68" s="83"/>
      <c r="U68" s="83"/>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3"/>
      <c r="AW68" s="83"/>
      <c r="AZ68" s="73"/>
      <c r="BA68" s="73"/>
      <c r="BB68" s="74"/>
      <c r="BC68" s="73"/>
      <c r="BD68" s="73"/>
      <c r="BE68" s="74"/>
      <c r="BF68" s="73"/>
      <c r="BG68" s="73"/>
      <c r="BH68" s="75"/>
      <c r="BI68" s="75"/>
      <c r="BJ68" s="74"/>
    </row>
    <row r="69" spans="1:62" x14ac:dyDescent="0.25">
      <c r="A69" s="80"/>
      <c r="B69" s="80"/>
      <c r="C69" s="80"/>
      <c r="D69" s="80"/>
      <c r="E69" s="81"/>
      <c r="F69" s="80"/>
      <c r="G69" s="80"/>
      <c r="H69" s="80"/>
      <c r="I69" s="80"/>
      <c r="J69" s="80"/>
      <c r="K69" s="80"/>
      <c r="L69" s="83"/>
      <c r="M69" s="83"/>
      <c r="N69" s="83"/>
      <c r="O69" s="83"/>
      <c r="P69" s="83"/>
      <c r="Q69" s="83"/>
      <c r="R69" s="83"/>
      <c r="S69" s="83"/>
      <c r="T69" s="83"/>
      <c r="U69" s="83"/>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3"/>
      <c r="AW69" s="83"/>
      <c r="AZ69" s="73"/>
      <c r="BA69" s="73"/>
      <c r="BB69" s="74"/>
      <c r="BC69" s="73"/>
      <c r="BD69" s="73"/>
      <c r="BE69" s="74"/>
      <c r="BF69" s="73"/>
      <c r="BG69" s="73"/>
      <c r="BH69" s="75"/>
      <c r="BI69" s="75"/>
      <c r="BJ69" s="74"/>
    </row>
    <row r="70" spans="1:62" x14ac:dyDescent="0.25">
      <c r="A70" s="80"/>
      <c r="B70" s="80"/>
      <c r="C70" s="80"/>
      <c r="D70" s="80"/>
      <c r="E70" s="81"/>
      <c r="F70" s="80"/>
      <c r="G70" s="80"/>
      <c r="H70" s="80"/>
      <c r="I70" s="80"/>
      <c r="J70" s="80"/>
      <c r="K70" s="80"/>
      <c r="L70" s="83"/>
      <c r="M70" s="83"/>
      <c r="N70" s="83"/>
      <c r="O70" s="83"/>
      <c r="P70" s="83"/>
      <c r="Q70" s="83"/>
      <c r="R70" s="83"/>
      <c r="S70" s="83"/>
      <c r="T70" s="83"/>
      <c r="U70" s="83"/>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3"/>
      <c r="AW70" s="83"/>
      <c r="AZ70" s="73"/>
      <c r="BA70" s="73"/>
      <c r="BB70" s="74"/>
      <c r="BC70" s="73"/>
      <c r="BD70" s="73"/>
      <c r="BE70" s="74"/>
      <c r="BF70" s="73"/>
      <c r="BG70" s="73"/>
      <c r="BH70" s="75"/>
      <c r="BI70" s="75"/>
      <c r="BJ70" s="74"/>
    </row>
    <row r="71" spans="1:62" x14ac:dyDescent="0.25">
      <c r="A71" s="80"/>
      <c r="B71" s="80"/>
      <c r="C71" s="80"/>
      <c r="D71" s="80"/>
      <c r="E71" s="81"/>
      <c r="F71" s="80"/>
      <c r="G71" s="80"/>
      <c r="H71" s="80"/>
      <c r="I71" s="80"/>
      <c r="J71" s="80"/>
      <c r="K71" s="80"/>
      <c r="L71" s="83"/>
      <c r="M71" s="83"/>
      <c r="N71" s="83"/>
      <c r="O71" s="83"/>
      <c r="P71" s="83"/>
      <c r="Q71" s="83"/>
      <c r="R71" s="83"/>
      <c r="S71" s="83"/>
      <c r="T71" s="83"/>
      <c r="U71" s="83"/>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3"/>
      <c r="AW71" s="83"/>
      <c r="AZ71" s="73"/>
      <c r="BA71" s="73"/>
      <c r="BB71" s="74"/>
      <c r="BC71" s="73"/>
      <c r="BD71" s="73"/>
      <c r="BE71" s="74"/>
      <c r="BF71" s="73"/>
      <c r="BG71" s="73"/>
      <c r="BH71" s="75"/>
      <c r="BI71" s="75"/>
      <c r="BJ71" s="74"/>
    </row>
    <row r="72" spans="1:62" x14ac:dyDescent="0.25">
      <c r="A72" s="80"/>
      <c r="B72" s="80"/>
      <c r="C72" s="80"/>
      <c r="D72" s="80"/>
      <c r="E72" s="81"/>
      <c r="F72" s="80"/>
      <c r="G72" s="80"/>
      <c r="H72" s="80"/>
      <c r="I72" s="80"/>
      <c r="J72" s="80"/>
      <c r="K72" s="80"/>
      <c r="L72" s="83"/>
      <c r="M72" s="83"/>
      <c r="N72" s="83"/>
      <c r="O72" s="83"/>
      <c r="P72" s="83"/>
      <c r="Q72" s="83"/>
      <c r="R72" s="83"/>
      <c r="S72" s="83"/>
      <c r="T72" s="83"/>
      <c r="U72" s="83"/>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3"/>
      <c r="AW72" s="83"/>
      <c r="AZ72" s="73"/>
      <c r="BA72" s="73"/>
      <c r="BB72" s="74"/>
      <c r="BC72" s="73"/>
      <c r="BD72" s="73"/>
      <c r="BE72" s="74"/>
      <c r="BF72" s="73"/>
      <c r="BG72" s="73"/>
      <c r="BH72" s="75"/>
      <c r="BI72" s="75"/>
      <c r="BJ72" s="74"/>
    </row>
    <row r="73" spans="1:62" x14ac:dyDescent="0.25">
      <c r="A73" s="80"/>
      <c r="B73" s="80"/>
      <c r="C73" s="80"/>
      <c r="D73" s="80"/>
      <c r="E73" s="81"/>
      <c r="F73" s="80"/>
      <c r="G73" s="80"/>
      <c r="H73" s="80"/>
      <c r="I73" s="80"/>
      <c r="J73" s="80"/>
      <c r="K73" s="80"/>
      <c r="L73" s="83"/>
      <c r="M73" s="83"/>
      <c r="N73" s="83"/>
      <c r="O73" s="83"/>
      <c r="P73" s="83"/>
      <c r="Q73" s="83"/>
      <c r="R73" s="83"/>
      <c r="S73" s="83"/>
      <c r="T73" s="83"/>
      <c r="U73" s="83"/>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3"/>
      <c r="AW73" s="83"/>
      <c r="AZ73" s="73"/>
      <c r="BA73" s="73"/>
      <c r="BB73" s="74"/>
      <c r="BC73" s="73"/>
      <c r="BD73" s="73"/>
      <c r="BE73" s="74"/>
      <c r="BF73" s="73"/>
      <c r="BG73" s="73"/>
      <c r="BH73" s="75"/>
      <c r="BI73" s="75"/>
      <c r="BJ73" s="74"/>
    </row>
    <row r="74" spans="1:62" x14ac:dyDescent="0.25">
      <c r="A74" s="80"/>
      <c r="B74" s="80"/>
      <c r="C74" s="80"/>
      <c r="D74" s="80"/>
      <c r="E74" s="81"/>
      <c r="F74" s="80"/>
      <c r="G74" s="80"/>
      <c r="H74" s="80"/>
      <c r="I74" s="80"/>
      <c r="J74" s="80"/>
      <c r="K74" s="80"/>
      <c r="L74" s="83"/>
      <c r="M74" s="83"/>
      <c r="N74" s="83"/>
      <c r="O74" s="83"/>
      <c r="P74" s="83"/>
      <c r="Q74" s="83"/>
      <c r="R74" s="83"/>
      <c r="S74" s="83"/>
      <c r="T74" s="83"/>
      <c r="U74" s="83"/>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3"/>
      <c r="AW74" s="83"/>
      <c r="AZ74" s="73"/>
      <c r="BA74" s="73"/>
      <c r="BB74" s="74"/>
      <c r="BC74" s="73"/>
      <c r="BD74" s="73"/>
      <c r="BE74" s="74"/>
      <c r="BF74" s="73"/>
      <c r="BG74" s="73"/>
      <c r="BH74" s="75"/>
      <c r="BI74" s="75"/>
      <c r="BJ74" s="74"/>
    </row>
    <row r="75" spans="1:62" x14ac:dyDescent="0.25">
      <c r="A75" s="80"/>
      <c r="B75" s="80"/>
      <c r="C75" s="80"/>
      <c r="D75" s="80"/>
      <c r="E75" s="81"/>
      <c r="F75" s="80"/>
      <c r="G75" s="80"/>
      <c r="H75" s="80"/>
      <c r="I75" s="80"/>
      <c r="J75" s="80"/>
      <c r="K75" s="80"/>
      <c r="L75" s="83"/>
      <c r="M75" s="83"/>
      <c r="N75" s="83"/>
      <c r="O75" s="83"/>
      <c r="P75" s="83"/>
      <c r="Q75" s="83"/>
      <c r="R75" s="83"/>
      <c r="S75" s="83"/>
      <c r="T75" s="83"/>
      <c r="U75" s="83"/>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3"/>
      <c r="AW75" s="83"/>
      <c r="AZ75" s="73"/>
      <c r="BA75" s="73"/>
      <c r="BB75" s="74"/>
      <c r="BC75" s="73"/>
      <c r="BD75" s="73"/>
      <c r="BE75" s="74"/>
      <c r="BF75" s="73"/>
      <c r="BG75" s="73"/>
      <c r="BH75" s="75"/>
      <c r="BI75" s="75"/>
      <c r="BJ75" s="74"/>
    </row>
    <row r="76" spans="1:62" x14ac:dyDescent="0.25">
      <c r="A76" s="80"/>
      <c r="B76" s="80"/>
      <c r="C76" s="80"/>
      <c r="D76" s="80"/>
      <c r="E76" s="81"/>
      <c r="F76" s="80"/>
      <c r="G76" s="80"/>
      <c r="H76" s="80"/>
      <c r="I76" s="80"/>
      <c r="J76" s="80"/>
      <c r="K76" s="80"/>
      <c r="L76" s="83"/>
      <c r="M76" s="83"/>
      <c r="N76" s="83"/>
      <c r="O76" s="83"/>
      <c r="P76" s="83"/>
      <c r="Q76" s="83"/>
      <c r="R76" s="83"/>
      <c r="S76" s="83"/>
      <c r="T76" s="83"/>
      <c r="U76" s="83"/>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3"/>
      <c r="AW76" s="83"/>
      <c r="AZ76" s="73"/>
      <c r="BA76" s="73"/>
      <c r="BB76" s="74"/>
      <c r="BC76" s="73"/>
      <c r="BD76" s="73"/>
      <c r="BE76" s="74"/>
      <c r="BF76" s="73"/>
      <c r="BG76" s="73"/>
      <c r="BH76" s="75"/>
      <c r="BI76" s="75"/>
      <c r="BJ76" s="74"/>
    </row>
    <row r="77" spans="1:62" x14ac:dyDescent="0.25">
      <c r="A77" s="80"/>
      <c r="B77" s="80"/>
      <c r="C77" s="80"/>
      <c r="D77" s="80"/>
      <c r="E77" s="81"/>
      <c r="F77" s="80"/>
      <c r="G77" s="80"/>
      <c r="H77" s="80"/>
      <c r="I77" s="80"/>
      <c r="J77" s="80"/>
      <c r="K77" s="80"/>
      <c r="L77" s="83"/>
      <c r="M77" s="83"/>
      <c r="N77" s="83"/>
      <c r="O77" s="83"/>
      <c r="P77" s="83"/>
      <c r="Q77" s="83"/>
      <c r="R77" s="83"/>
      <c r="S77" s="83"/>
      <c r="T77" s="83"/>
      <c r="U77" s="83"/>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3"/>
      <c r="AW77" s="83"/>
      <c r="AZ77" s="73"/>
      <c r="BA77" s="73"/>
      <c r="BB77" s="74"/>
      <c r="BC77" s="73"/>
      <c r="BD77" s="73"/>
      <c r="BE77" s="74"/>
      <c r="BF77" s="73"/>
      <c r="BG77" s="73"/>
      <c r="BH77" s="75"/>
      <c r="BI77" s="75"/>
      <c r="BJ77" s="74"/>
    </row>
    <row r="78" spans="1:62" x14ac:dyDescent="0.25">
      <c r="A78" s="80"/>
      <c r="B78" s="80"/>
      <c r="C78" s="80"/>
      <c r="D78" s="80"/>
      <c r="E78" s="81"/>
      <c r="F78" s="80"/>
      <c r="G78" s="80"/>
      <c r="H78" s="80"/>
      <c r="I78" s="80"/>
      <c r="J78" s="80"/>
      <c r="K78" s="80"/>
      <c r="L78" s="83"/>
      <c r="M78" s="83"/>
      <c r="N78" s="83"/>
      <c r="O78" s="83"/>
      <c r="P78" s="83"/>
      <c r="Q78" s="83"/>
      <c r="R78" s="83"/>
      <c r="S78" s="83"/>
      <c r="T78" s="83"/>
      <c r="U78" s="83"/>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3"/>
      <c r="AW78" s="83"/>
      <c r="AZ78" s="73"/>
      <c r="BA78" s="73"/>
      <c r="BB78" s="74"/>
      <c r="BC78" s="73"/>
      <c r="BD78" s="73"/>
      <c r="BE78" s="74"/>
      <c r="BF78" s="73"/>
      <c r="BG78" s="73"/>
      <c r="BH78" s="75"/>
      <c r="BI78" s="75"/>
      <c r="BJ78" s="74"/>
    </row>
    <row r="79" spans="1:62" x14ac:dyDescent="0.25">
      <c r="A79" s="80"/>
      <c r="B79" s="80"/>
      <c r="C79" s="80"/>
      <c r="D79" s="80"/>
      <c r="E79" s="81"/>
      <c r="F79" s="80"/>
      <c r="G79" s="80"/>
      <c r="H79" s="80"/>
      <c r="I79" s="80"/>
      <c r="J79" s="80"/>
      <c r="K79" s="80"/>
      <c r="L79" s="83"/>
      <c r="M79" s="83"/>
      <c r="N79" s="83"/>
      <c r="O79" s="83"/>
      <c r="P79" s="83"/>
      <c r="Q79" s="83"/>
      <c r="R79" s="83"/>
      <c r="S79" s="83"/>
      <c r="T79" s="83"/>
      <c r="U79" s="83"/>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3"/>
      <c r="AW79" s="83"/>
      <c r="AZ79" s="73"/>
      <c r="BA79" s="73"/>
      <c r="BB79" s="74"/>
      <c r="BC79" s="73"/>
      <c r="BD79" s="73"/>
      <c r="BE79" s="74"/>
      <c r="BF79" s="73"/>
      <c r="BG79" s="73"/>
      <c r="BH79" s="75"/>
      <c r="BI79" s="75"/>
      <c r="BJ79" s="74"/>
    </row>
    <row r="80" spans="1:62" x14ac:dyDescent="0.25">
      <c r="A80" s="80"/>
      <c r="B80" s="80"/>
      <c r="C80" s="80"/>
      <c r="D80" s="80"/>
      <c r="E80" s="81"/>
      <c r="F80" s="80"/>
      <c r="G80" s="80"/>
      <c r="H80" s="80"/>
      <c r="I80" s="80"/>
      <c r="J80" s="80"/>
      <c r="K80" s="80"/>
      <c r="L80" s="83"/>
      <c r="M80" s="83"/>
      <c r="N80" s="83"/>
      <c r="O80" s="83"/>
      <c r="P80" s="83"/>
      <c r="Q80" s="83"/>
      <c r="R80" s="83"/>
      <c r="S80" s="83"/>
      <c r="T80" s="83"/>
      <c r="U80" s="83"/>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3"/>
      <c r="AW80" s="83"/>
      <c r="AZ80" s="73"/>
      <c r="BA80" s="73"/>
      <c r="BB80" s="74"/>
      <c r="BC80" s="73"/>
      <c r="BD80" s="73"/>
      <c r="BE80" s="74"/>
      <c r="BF80" s="73"/>
      <c r="BG80" s="73"/>
      <c r="BH80" s="75"/>
      <c r="BI80" s="75"/>
      <c r="BJ80" s="74"/>
    </row>
    <row r="81" spans="1:62" x14ac:dyDescent="0.25">
      <c r="A81" s="80"/>
      <c r="B81" s="80"/>
      <c r="C81" s="80"/>
      <c r="D81" s="80"/>
      <c r="E81" s="81"/>
      <c r="F81" s="80"/>
      <c r="G81" s="80"/>
      <c r="H81" s="80"/>
      <c r="I81" s="80"/>
      <c r="J81" s="80"/>
      <c r="K81" s="80"/>
      <c r="L81" s="83"/>
      <c r="M81" s="83"/>
      <c r="N81" s="83"/>
      <c r="O81" s="83"/>
      <c r="P81" s="83"/>
      <c r="Q81" s="83"/>
      <c r="R81" s="83"/>
      <c r="S81" s="83"/>
      <c r="T81" s="83"/>
      <c r="U81" s="83"/>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3"/>
      <c r="AW81" s="83"/>
      <c r="AZ81" s="73"/>
      <c r="BA81" s="73"/>
      <c r="BB81" s="74"/>
      <c r="BC81" s="73"/>
      <c r="BD81" s="73"/>
      <c r="BE81" s="74"/>
      <c r="BF81" s="73"/>
      <c r="BG81" s="73"/>
      <c r="BH81" s="75"/>
      <c r="BI81" s="75"/>
      <c r="BJ81" s="74"/>
    </row>
    <row r="82" spans="1:62" x14ac:dyDescent="0.25">
      <c r="A82" s="80"/>
      <c r="B82" s="80"/>
      <c r="C82" s="80"/>
      <c r="D82" s="80"/>
      <c r="E82" s="81"/>
      <c r="F82" s="80"/>
      <c r="G82" s="80"/>
      <c r="H82" s="80"/>
      <c r="I82" s="80"/>
      <c r="J82" s="80"/>
      <c r="K82" s="80"/>
      <c r="L82" s="83"/>
      <c r="M82" s="83"/>
      <c r="N82" s="83"/>
      <c r="O82" s="83"/>
      <c r="P82" s="83"/>
      <c r="Q82" s="83"/>
      <c r="R82" s="83"/>
      <c r="S82" s="83"/>
      <c r="T82" s="83"/>
      <c r="U82" s="83"/>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3"/>
      <c r="AW82" s="83"/>
      <c r="AZ82" s="73"/>
      <c r="BA82" s="73"/>
      <c r="BB82" s="74"/>
      <c r="BC82" s="73"/>
      <c r="BD82" s="73"/>
      <c r="BE82" s="74"/>
      <c r="BF82" s="73"/>
      <c r="BG82" s="73"/>
      <c r="BH82" s="75"/>
      <c r="BI82" s="75"/>
      <c r="BJ82" s="74"/>
    </row>
    <row r="83" spans="1:62" x14ac:dyDescent="0.25">
      <c r="A83" s="80"/>
      <c r="B83" s="80"/>
      <c r="C83" s="80"/>
      <c r="D83" s="80"/>
      <c r="E83" s="81"/>
      <c r="F83" s="80"/>
      <c r="G83" s="80"/>
      <c r="H83" s="80"/>
      <c r="I83" s="80"/>
      <c r="J83" s="80"/>
      <c r="K83" s="80"/>
      <c r="L83" s="83"/>
      <c r="M83" s="83"/>
      <c r="N83" s="83"/>
      <c r="O83" s="83"/>
      <c r="P83" s="83"/>
      <c r="Q83" s="83"/>
      <c r="R83" s="83"/>
      <c r="S83" s="83"/>
      <c r="T83" s="83"/>
      <c r="U83" s="83"/>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3"/>
      <c r="AW83" s="83"/>
      <c r="AZ83" s="73"/>
      <c r="BA83" s="73"/>
      <c r="BB83" s="74"/>
      <c r="BC83" s="73"/>
      <c r="BD83" s="73"/>
      <c r="BE83" s="74"/>
      <c r="BF83" s="73"/>
      <c r="BG83" s="73"/>
      <c r="BH83" s="75"/>
      <c r="BI83" s="75"/>
      <c r="BJ83" s="74"/>
    </row>
    <row r="84" spans="1:62" x14ac:dyDescent="0.25">
      <c r="A84" s="80"/>
      <c r="B84" s="80"/>
      <c r="C84" s="80"/>
      <c r="D84" s="80"/>
      <c r="E84" s="81"/>
      <c r="F84" s="80"/>
      <c r="G84" s="80"/>
      <c r="H84" s="80"/>
      <c r="I84" s="80"/>
      <c r="J84" s="80"/>
      <c r="K84" s="80"/>
      <c r="L84" s="83"/>
      <c r="M84" s="83"/>
      <c r="N84" s="83"/>
      <c r="O84" s="83"/>
      <c r="P84" s="83"/>
      <c r="Q84" s="83"/>
      <c r="R84" s="83"/>
      <c r="S84" s="83"/>
      <c r="T84" s="83"/>
      <c r="U84" s="83"/>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3"/>
      <c r="AW84" s="83"/>
      <c r="AZ84" s="73"/>
      <c r="BA84" s="73"/>
      <c r="BB84" s="74"/>
      <c r="BC84" s="73"/>
      <c r="BD84" s="73"/>
      <c r="BE84" s="74"/>
      <c r="BF84" s="73"/>
      <c r="BG84" s="73"/>
      <c r="BH84" s="75"/>
      <c r="BI84" s="75"/>
      <c r="BJ84" s="74"/>
    </row>
    <row r="85" spans="1:62" x14ac:dyDescent="0.25">
      <c r="A85" s="80"/>
      <c r="B85" s="80"/>
      <c r="C85" s="80"/>
      <c r="D85" s="80"/>
      <c r="E85" s="81"/>
      <c r="F85" s="80"/>
      <c r="G85" s="80"/>
      <c r="H85" s="80"/>
      <c r="I85" s="80"/>
      <c r="J85" s="80"/>
      <c r="K85" s="80"/>
      <c r="L85" s="83"/>
      <c r="M85" s="83"/>
      <c r="N85" s="83"/>
      <c r="O85" s="83"/>
      <c r="P85" s="83"/>
      <c r="Q85" s="83"/>
      <c r="R85" s="83"/>
      <c r="S85" s="83"/>
      <c r="T85" s="83"/>
      <c r="U85" s="83"/>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3"/>
      <c r="AW85" s="83"/>
      <c r="AZ85" s="73"/>
      <c r="BA85" s="73"/>
      <c r="BB85" s="74"/>
      <c r="BC85" s="73"/>
      <c r="BD85" s="73"/>
      <c r="BE85" s="74"/>
      <c r="BF85" s="73"/>
      <c r="BG85" s="73"/>
      <c r="BH85" s="75"/>
      <c r="BI85" s="75"/>
      <c r="BJ85" s="74"/>
    </row>
    <row r="86" spans="1:62" x14ac:dyDescent="0.25">
      <c r="A86" s="80"/>
      <c r="B86" s="80"/>
      <c r="C86" s="80"/>
      <c r="D86" s="80"/>
      <c r="E86" s="81"/>
      <c r="F86" s="80"/>
      <c r="G86" s="80"/>
      <c r="H86" s="80"/>
      <c r="I86" s="80"/>
      <c r="J86" s="80"/>
      <c r="K86" s="80"/>
      <c r="L86" s="83"/>
      <c r="M86" s="83"/>
      <c r="N86" s="83"/>
      <c r="O86" s="83"/>
      <c r="P86" s="83"/>
      <c r="Q86" s="83"/>
      <c r="R86" s="83"/>
      <c r="S86" s="83"/>
      <c r="T86" s="83"/>
      <c r="U86" s="83"/>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3"/>
      <c r="AW86" s="83"/>
      <c r="AZ86" s="73"/>
      <c r="BA86" s="73"/>
      <c r="BB86" s="74"/>
      <c r="BC86" s="73"/>
      <c r="BD86" s="73"/>
      <c r="BE86" s="74"/>
      <c r="BF86" s="73"/>
      <c r="BG86" s="73"/>
      <c r="BH86" s="75"/>
      <c r="BI86" s="75"/>
      <c r="BJ86" s="74"/>
    </row>
    <row r="87" spans="1:62" x14ac:dyDescent="0.25">
      <c r="A87" s="80"/>
      <c r="B87" s="80"/>
      <c r="C87" s="80"/>
      <c r="D87" s="80"/>
      <c r="E87" s="81"/>
      <c r="F87" s="80"/>
      <c r="G87" s="80"/>
      <c r="H87" s="80"/>
      <c r="I87" s="80"/>
      <c r="J87" s="80"/>
      <c r="K87" s="80"/>
      <c r="L87" s="83"/>
      <c r="M87" s="83"/>
      <c r="N87" s="83"/>
      <c r="O87" s="83"/>
      <c r="P87" s="83"/>
      <c r="Q87" s="83"/>
      <c r="R87" s="83"/>
      <c r="S87" s="83"/>
      <c r="T87" s="83"/>
      <c r="U87" s="83"/>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3"/>
      <c r="AW87" s="83"/>
      <c r="AZ87" s="73"/>
      <c r="BA87" s="73"/>
      <c r="BB87" s="74"/>
      <c r="BC87" s="73"/>
      <c r="BD87" s="73"/>
      <c r="BE87" s="74"/>
      <c r="BF87" s="73"/>
      <c r="BG87" s="73"/>
      <c r="BH87" s="75"/>
      <c r="BI87" s="75"/>
      <c r="BJ87" s="74"/>
    </row>
    <row r="88" spans="1:62" x14ac:dyDescent="0.25">
      <c r="A88" s="80"/>
      <c r="B88" s="80"/>
      <c r="C88" s="80"/>
      <c r="D88" s="80"/>
      <c r="E88" s="81"/>
      <c r="F88" s="80"/>
      <c r="G88" s="80"/>
      <c r="H88" s="80"/>
      <c r="I88" s="80"/>
      <c r="J88" s="80"/>
      <c r="K88" s="80"/>
      <c r="L88" s="83"/>
      <c r="M88" s="83"/>
      <c r="N88" s="83"/>
      <c r="O88" s="83"/>
      <c r="P88" s="83"/>
      <c r="Q88" s="83"/>
      <c r="R88" s="83"/>
      <c r="S88" s="83"/>
      <c r="T88" s="83"/>
      <c r="U88" s="83"/>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3"/>
      <c r="AW88" s="83"/>
      <c r="AZ88" s="73"/>
      <c r="BA88" s="73"/>
      <c r="BB88" s="74"/>
      <c r="BC88" s="73"/>
      <c r="BD88" s="73"/>
      <c r="BE88" s="74"/>
      <c r="BF88" s="73"/>
      <c r="BG88" s="73"/>
      <c r="BH88" s="75"/>
      <c r="BI88" s="75"/>
      <c r="BJ88" s="74"/>
    </row>
    <row r="89" spans="1:62" x14ac:dyDescent="0.25">
      <c r="A89" s="80"/>
      <c r="B89" s="80"/>
      <c r="C89" s="80"/>
      <c r="D89" s="80"/>
      <c r="E89" s="81"/>
      <c r="F89" s="80"/>
      <c r="G89" s="80"/>
      <c r="H89" s="80"/>
      <c r="I89" s="80"/>
      <c r="J89" s="80"/>
      <c r="K89" s="80"/>
      <c r="L89" s="83"/>
      <c r="M89" s="83"/>
      <c r="N89" s="83"/>
      <c r="O89" s="83"/>
      <c r="P89" s="83"/>
      <c r="Q89" s="83"/>
      <c r="R89" s="83"/>
      <c r="S89" s="83"/>
      <c r="T89" s="83"/>
      <c r="U89" s="83"/>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3"/>
      <c r="AW89" s="83"/>
      <c r="AZ89" s="73"/>
      <c r="BA89" s="73"/>
      <c r="BB89" s="74"/>
      <c r="BC89" s="73"/>
      <c r="BD89" s="73"/>
      <c r="BE89" s="74"/>
      <c r="BF89" s="73"/>
      <c r="BG89" s="73"/>
      <c r="BH89" s="75"/>
      <c r="BI89" s="75"/>
      <c r="BJ89" s="74"/>
    </row>
    <row r="90" spans="1:62" x14ac:dyDescent="0.25">
      <c r="A90" s="80"/>
      <c r="B90" s="80"/>
      <c r="C90" s="80"/>
      <c r="D90" s="80"/>
      <c r="E90" s="81"/>
      <c r="F90" s="80"/>
      <c r="G90" s="80"/>
      <c r="H90" s="80"/>
      <c r="I90" s="80"/>
      <c r="J90" s="80"/>
      <c r="K90" s="80"/>
      <c r="L90" s="83"/>
      <c r="M90" s="83"/>
      <c r="N90" s="83"/>
      <c r="O90" s="83"/>
      <c r="P90" s="83"/>
      <c r="Q90" s="83"/>
      <c r="R90" s="83"/>
      <c r="S90" s="83"/>
      <c r="T90" s="83"/>
      <c r="U90" s="83"/>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3"/>
      <c r="AW90" s="83"/>
      <c r="AZ90" s="73"/>
      <c r="BA90" s="73"/>
      <c r="BB90" s="74"/>
      <c r="BC90" s="73"/>
      <c r="BD90" s="73"/>
      <c r="BE90" s="74"/>
      <c r="BF90" s="73"/>
      <c r="BG90" s="73"/>
      <c r="BH90" s="75"/>
      <c r="BI90" s="75"/>
      <c r="BJ90" s="74"/>
    </row>
    <row r="91" spans="1:62" x14ac:dyDescent="0.25">
      <c r="A91" s="80"/>
      <c r="B91" s="80"/>
      <c r="C91" s="80"/>
      <c r="D91" s="80"/>
      <c r="E91" s="81"/>
      <c r="F91" s="80"/>
      <c r="G91" s="80"/>
      <c r="H91" s="80"/>
      <c r="I91" s="80"/>
      <c r="J91" s="80"/>
      <c r="K91" s="80"/>
      <c r="L91" s="83"/>
      <c r="M91" s="83"/>
      <c r="N91" s="83"/>
      <c r="O91" s="83"/>
      <c r="P91" s="83"/>
      <c r="Q91" s="83"/>
      <c r="R91" s="83"/>
      <c r="S91" s="83"/>
      <c r="T91" s="83"/>
      <c r="U91" s="83"/>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3"/>
      <c r="AW91" s="83"/>
      <c r="AZ91" s="73"/>
      <c r="BA91" s="73"/>
      <c r="BB91" s="74"/>
      <c r="BC91" s="73"/>
      <c r="BD91" s="73"/>
      <c r="BE91" s="74"/>
      <c r="BF91" s="73"/>
      <c r="BG91" s="73"/>
      <c r="BH91" s="75"/>
      <c r="BI91" s="75"/>
      <c r="BJ91" s="74"/>
    </row>
    <row r="92" spans="1:62" x14ac:dyDescent="0.25">
      <c r="A92" s="80"/>
      <c r="B92" s="80"/>
      <c r="C92" s="80"/>
      <c r="D92" s="80"/>
      <c r="E92" s="81"/>
      <c r="F92" s="80"/>
      <c r="G92" s="80"/>
      <c r="H92" s="80"/>
      <c r="I92" s="80"/>
      <c r="J92" s="80"/>
      <c r="K92" s="80"/>
      <c r="L92" s="83"/>
      <c r="M92" s="83"/>
      <c r="N92" s="83"/>
      <c r="O92" s="83"/>
      <c r="P92" s="83"/>
      <c r="Q92" s="83"/>
      <c r="R92" s="83"/>
      <c r="S92" s="83"/>
      <c r="T92" s="83"/>
      <c r="U92" s="83"/>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3"/>
      <c r="AW92" s="83"/>
      <c r="AZ92" s="73"/>
      <c r="BA92" s="73"/>
      <c r="BB92" s="74"/>
      <c r="BC92" s="73"/>
      <c r="BD92" s="73"/>
      <c r="BE92" s="74"/>
      <c r="BF92" s="73"/>
      <c r="BG92" s="73"/>
      <c r="BH92" s="75"/>
      <c r="BI92" s="75"/>
      <c r="BJ92" s="74"/>
    </row>
    <row r="93" spans="1:62" x14ac:dyDescent="0.25">
      <c r="A93" s="80"/>
      <c r="B93" s="80"/>
      <c r="C93" s="80"/>
      <c r="D93" s="80"/>
      <c r="E93" s="81"/>
      <c r="F93" s="80"/>
      <c r="G93" s="80"/>
      <c r="H93" s="80"/>
      <c r="I93" s="80"/>
      <c r="J93" s="80"/>
      <c r="K93" s="80"/>
      <c r="L93" s="83"/>
      <c r="M93" s="83"/>
      <c r="N93" s="83"/>
      <c r="O93" s="83"/>
      <c r="P93" s="83"/>
      <c r="Q93" s="83"/>
      <c r="R93" s="83"/>
      <c r="S93" s="83"/>
      <c r="T93" s="83"/>
      <c r="U93" s="83"/>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3"/>
      <c r="AW93" s="83"/>
      <c r="AZ93" s="73"/>
      <c r="BA93" s="73"/>
      <c r="BB93" s="74"/>
      <c r="BC93" s="73"/>
      <c r="BD93" s="73"/>
      <c r="BE93" s="74"/>
      <c r="BF93" s="73"/>
      <c r="BG93" s="73"/>
      <c r="BH93" s="75"/>
      <c r="BI93" s="75"/>
      <c r="BJ93" s="74"/>
    </row>
    <row r="94" spans="1:62" x14ac:dyDescent="0.25">
      <c r="A94" s="80"/>
      <c r="B94" s="80"/>
      <c r="C94" s="80"/>
      <c r="D94" s="80"/>
      <c r="E94" s="81"/>
      <c r="F94" s="80"/>
      <c r="G94" s="80"/>
      <c r="H94" s="80"/>
      <c r="I94" s="80"/>
      <c r="J94" s="80"/>
      <c r="K94" s="80"/>
      <c r="L94" s="83"/>
      <c r="M94" s="83"/>
      <c r="N94" s="83"/>
      <c r="O94" s="83"/>
      <c r="P94" s="83"/>
      <c r="Q94" s="83"/>
      <c r="R94" s="83"/>
      <c r="S94" s="83"/>
      <c r="T94" s="83"/>
      <c r="U94" s="83"/>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3"/>
      <c r="AW94" s="83"/>
      <c r="AZ94" s="73"/>
      <c r="BA94" s="73"/>
      <c r="BB94" s="74"/>
      <c r="BC94" s="73"/>
      <c r="BD94" s="73"/>
      <c r="BE94" s="74"/>
      <c r="BF94" s="73"/>
      <c r="BG94" s="73"/>
      <c r="BH94" s="75"/>
      <c r="BI94" s="75"/>
      <c r="BJ94" s="74"/>
    </row>
    <row r="95" spans="1:62" x14ac:dyDescent="0.25">
      <c r="A95" s="80"/>
      <c r="B95" s="80"/>
      <c r="C95" s="80"/>
      <c r="D95" s="80"/>
      <c r="E95" s="81"/>
      <c r="F95" s="80"/>
      <c r="G95" s="80"/>
      <c r="H95" s="80"/>
      <c r="I95" s="80"/>
      <c r="J95" s="80"/>
      <c r="K95" s="80"/>
      <c r="L95" s="83"/>
      <c r="M95" s="83"/>
      <c r="N95" s="83"/>
      <c r="O95" s="83"/>
      <c r="P95" s="83"/>
      <c r="Q95" s="83"/>
      <c r="R95" s="83"/>
      <c r="S95" s="83"/>
      <c r="T95" s="83"/>
      <c r="U95" s="83"/>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3"/>
      <c r="AW95" s="83"/>
    </row>
    <row r="96" spans="1:62" x14ac:dyDescent="0.25">
      <c r="A96" s="80"/>
      <c r="B96" s="80"/>
      <c r="C96" s="80"/>
      <c r="D96" s="80"/>
      <c r="E96" s="81"/>
      <c r="F96" s="80"/>
      <c r="G96" s="80"/>
      <c r="H96" s="80"/>
      <c r="I96" s="80"/>
      <c r="J96" s="80"/>
      <c r="K96" s="80"/>
      <c r="L96" s="83"/>
      <c r="M96" s="83"/>
      <c r="N96" s="83"/>
      <c r="O96" s="83"/>
      <c r="P96" s="83"/>
      <c r="Q96" s="83"/>
      <c r="R96" s="83"/>
      <c r="S96" s="83"/>
      <c r="T96" s="83"/>
      <c r="U96" s="83"/>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3"/>
      <c r="AW96" s="83"/>
    </row>
    <row r="97" spans="1:65" x14ac:dyDescent="0.25">
      <c r="A97" s="80"/>
      <c r="B97" s="80"/>
      <c r="C97" s="80"/>
      <c r="D97" s="80"/>
      <c r="E97" s="81"/>
      <c r="F97" s="80"/>
      <c r="G97" s="80"/>
      <c r="H97" s="80"/>
      <c r="I97" s="80"/>
      <c r="J97" s="80"/>
      <c r="K97" s="80"/>
      <c r="L97" s="83"/>
      <c r="M97" s="83"/>
      <c r="N97" s="83"/>
      <c r="O97" s="83"/>
      <c r="P97" s="83"/>
      <c r="Q97" s="83"/>
      <c r="R97" s="83"/>
      <c r="S97" s="83"/>
      <c r="T97" s="83"/>
      <c r="U97" s="83"/>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3"/>
      <c r="AW97" s="83"/>
    </row>
    <row r="98" spans="1:65" ht="11.25" x14ac:dyDescent="0.2">
      <c r="A98" s="80"/>
      <c r="B98" s="80"/>
      <c r="C98" s="80"/>
      <c r="D98" s="80"/>
      <c r="E98" s="81"/>
      <c r="F98" s="80"/>
      <c r="G98" s="80"/>
      <c r="H98" s="80"/>
      <c r="I98" s="80"/>
      <c r="J98" s="80"/>
      <c r="K98" s="80"/>
      <c r="L98" s="83"/>
      <c r="M98" s="83"/>
      <c r="N98" s="83"/>
      <c r="O98" s="83"/>
      <c r="P98" s="83"/>
      <c r="Q98" s="83"/>
      <c r="R98" s="83"/>
      <c r="S98" s="83"/>
      <c r="T98" s="83"/>
      <c r="U98" s="83"/>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3"/>
      <c r="AW98" s="83"/>
      <c r="AZ98" s="84"/>
      <c r="BA98" s="84"/>
      <c r="BB98" s="84"/>
      <c r="BC98" s="84"/>
      <c r="BD98" s="84"/>
      <c r="BE98" s="84"/>
      <c r="BF98" s="84"/>
      <c r="BG98" s="84"/>
      <c r="BH98" s="84"/>
      <c r="BI98" s="84"/>
      <c r="BJ98" s="84"/>
      <c r="BK98" s="84"/>
      <c r="BL98" s="84"/>
      <c r="BM98" s="84"/>
    </row>
    <row r="99" spans="1:65" ht="11.25" x14ac:dyDescent="0.2">
      <c r="A99" s="80"/>
      <c r="B99" s="80"/>
      <c r="C99" s="80"/>
      <c r="D99" s="80"/>
      <c r="E99" s="81"/>
      <c r="F99" s="80"/>
      <c r="G99" s="80"/>
      <c r="H99" s="80"/>
      <c r="I99" s="80"/>
      <c r="J99" s="80"/>
      <c r="K99" s="80"/>
      <c r="L99" s="83"/>
      <c r="M99" s="83"/>
      <c r="N99" s="83"/>
      <c r="O99" s="83"/>
      <c r="P99" s="83"/>
      <c r="Q99" s="83"/>
      <c r="R99" s="83"/>
      <c r="S99" s="83"/>
      <c r="T99" s="83"/>
      <c r="U99" s="83"/>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3"/>
      <c r="AW99" s="83"/>
      <c r="AZ99" s="84"/>
      <c r="BA99" s="84"/>
      <c r="BB99" s="84"/>
      <c r="BC99" s="84"/>
      <c r="BD99" s="84"/>
      <c r="BE99" s="84"/>
      <c r="BF99" s="84"/>
      <c r="BG99" s="84"/>
      <c r="BH99" s="84"/>
      <c r="BI99" s="84"/>
      <c r="BJ99" s="84"/>
      <c r="BK99" s="84"/>
      <c r="BL99" s="84"/>
      <c r="BM99" s="84"/>
    </row>
    <row r="100" spans="1:65" ht="11.25" x14ac:dyDescent="0.2">
      <c r="A100" s="80"/>
      <c r="B100" s="80"/>
      <c r="C100" s="80"/>
      <c r="D100" s="80"/>
      <c r="E100" s="81"/>
      <c r="F100" s="80"/>
      <c r="G100" s="80"/>
      <c r="H100" s="80"/>
      <c r="I100" s="80"/>
      <c r="J100" s="80"/>
      <c r="K100" s="80"/>
      <c r="L100" s="83"/>
      <c r="M100" s="83"/>
      <c r="N100" s="83"/>
      <c r="O100" s="83"/>
      <c r="P100" s="83"/>
      <c r="Q100" s="83"/>
      <c r="R100" s="83"/>
      <c r="S100" s="83"/>
      <c r="T100" s="83"/>
      <c r="U100" s="83"/>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3"/>
      <c r="AW100" s="83"/>
      <c r="AZ100" s="84"/>
      <c r="BA100" s="84"/>
      <c r="BB100" s="84"/>
      <c r="BC100" s="84"/>
      <c r="BD100" s="84"/>
      <c r="BE100" s="84"/>
      <c r="BF100" s="84"/>
      <c r="BG100" s="84"/>
      <c r="BH100" s="84"/>
      <c r="BI100" s="84"/>
      <c r="BJ100" s="84"/>
      <c r="BK100" s="84"/>
      <c r="BL100" s="84"/>
      <c r="BM100" s="84"/>
    </row>
    <row r="101" spans="1:65" ht="11.25" x14ac:dyDescent="0.2">
      <c r="A101" s="80"/>
      <c r="B101" s="80"/>
      <c r="C101" s="80"/>
      <c r="D101" s="80"/>
      <c r="E101" s="81"/>
      <c r="F101" s="80"/>
      <c r="G101" s="80"/>
      <c r="H101" s="80"/>
      <c r="I101" s="80"/>
      <c r="J101" s="80"/>
      <c r="K101" s="80"/>
      <c r="L101" s="83"/>
      <c r="M101" s="83"/>
      <c r="N101" s="83"/>
      <c r="O101" s="83"/>
      <c r="P101" s="83"/>
      <c r="Q101" s="83"/>
      <c r="R101" s="83"/>
      <c r="S101" s="83"/>
      <c r="T101" s="83"/>
      <c r="U101" s="83"/>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3"/>
      <c r="AW101" s="83"/>
      <c r="AZ101" s="84"/>
      <c r="BA101" s="84"/>
      <c r="BB101" s="84"/>
      <c r="BC101" s="84"/>
      <c r="BD101" s="84"/>
      <c r="BE101" s="84"/>
      <c r="BF101" s="84"/>
      <c r="BG101" s="84"/>
      <c r="BH101" s="84"/>
      <c r="BI101" s="84"/>
      <c r="BJ101" s="84"/>
      <c r="BK101" s="84"/>
      <c r="BL101" s="84"/>
      <c r="BM101" s="84"/>
    </row>
    <row r="102" spans="1:65" ht="11.25" x14ac:dyDescent="0.2">
      <c r="A102" s="80"/>
      <c r="B102" s="80"/>
      <c r="C102" s="80"/>
      <c r="D102" s="80"/>
      <c r="E102" s="81"/>
      <c r="F102" s="80"/>
      <c r="G102" s="80"/>
      <c r="H102" s="80"/>
      <c r="I102" s="80"/>
      <c r="J102" s="80"/>
      <c r="K102" s="80"/>
      <c r="L102" s="83"/>
      <c r="M102" s="83"/>
      <c r="N102" s="83"/>
      <c r="O102" s="83"/>
      <c r="P102" s="83"/>
      <c r="Q102" s="83"/>
      <c r="R102" s="83"/>
      <c r="S102" s="83"/>
      <c r="T102" s="83"/>
      <c r="U102" s="83"/>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3"/>
      <c r="AW102" s="83"/>
      <c r="AZ102" s="84"/>
      <c r="BA102" s="84"/>
      <c r="BB102" s="84"/>
      <c r="BC102" s="84"/>
      <c r="BD102" s="84"/>
      <c r="BE102" s="84"/>
      <c r="BF102" s="84"/>
      <c r="BG102" s="84"/>
      <c r="BH102" s="84"/>
      <c r="BI102" s="84"/>
      <c r="BJ102" s="84"/>
      <c r="BK102" s="84"/>
      <c r="BL102" s="84"/>
      <c r="BM102" s="84"/>
    </row>
    <row r="103" spans="1:65" ht="11.25" x14ac:dyDescent="0.2">
      <c r="A103" s="80"/>
      <c r="B103" s="80"/>
      <c r="C103" s="80"/>
      <c r="D103" s="80"/>
      <c r="E103" s="81"/>
      <c r="F103" s="80"/>
      <c r="G103" s="80"/>
      <c r="H103" s="80"/>
      <c r="I103" s="80"/>
      <c r="J103" s="80"/>
      <c r="K103" s="80"/>
      <c r="L103" s="83"/>
      <c r="M103" s="83"/>
      <c r="N103" s="83"/>
      <c r="O103" s="83"/>
      <c r="P103" s="83"/>
      <c r="Q103" s="83"/>
      <c r="R103" s="83"/>
      <c r="S103" s="83"/>
      <c r="T103" s="83"/>
      <c r="U103" s="83"/>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3"/>
      <c r="AW103" s="83"/>
      <c r="AZ103" s="84"/>
      <c r="BA103" s="84"/>
      <c r="BB103" s="84"/>
      <c r="BC103" s="84"/>
      <c r="BD103" s="84"/>
      <c r="BE103" s="84"/>
      <c r="BF103" s="84"/>
      <c r="BG103" s="84"/>
      <c r="BH103" s="84"/>
      <c r="BI103" s="84"/>
      <c r="BJ103" s="84"/>
      <c r="BK103" s="84"/>
      <c r="BL103" s="84"/>
      <c r="BM103" s="84"/>
    </row>
    <row r="104" spans="1:65" ht="11.25" x14ac:dyDescent="0.2">
      <c r="A104" s="80"/>
      <c r="B104" s="80"/>
      <c r="C104" s="80"/>
      <c r="D104" s="80"/>
      <c r="E104" s="81"/>
      <c r="F104" s="80"/>
      <c r="G104" s="80"/>
      <c r="H104" s="80"/>
      <c r="I104" s="80"/>
      <c r="J104" s="80"/>
      <c r="K104" s="80"/>
      <c r="L104" s="83"/>
      <c r="M104" s="83"/>
      <c r="N104" s="83"/>
      <c r="O104" s="83"/>
      <c r="P104" s="83"/>
      <c r="Q104" s="83"/>
      <c r="R104" s="83"/>
      <c r="S104" s="83"/>
      <c r="T104" s="83"/>
      <c r="U104" s="83"/>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3"/>
      <c r="AW104" s="83"/>
      <c r="AZ104" s="84"/>
      <c r="BA104" s="84"/>
      <c r="BB104" s="84"/>
      <c r="BC104" s="84"/>
      <c r="BD104" s="84"/>
      <c r="BE104" s="84"/>
      <c r="BF104" s="84"/>
      <c r="BG104" s="84"/>
      <c r="BH104" s="84"/>
      <c r="BI104" s="84"/>
      <c r="BJ104" s="84"/>
      <c r="BK104" s="84"/>
      <c r="BL104" s="84"/>
      <c r="BM104" s="84"/>
    </row>
    <row r="105" spans="1:65" ht="11.25" x14ac:dyDescent="0.2">
      <c r="A105" s="80"/>
      <c r="B105" s="80"/>
      <c r="C105" s="80"/>
      <c r="D105" s="80"/>
      <c r="E105" s="81"/>
      <c r="F105" s="80"/>
      <c r="G105" s="80"/>
      <c r="H105" s="80"/>
      <c r="I105" s="80"/>
      <c r="J105" s="80"/>
      <c r="K105" s="80"/>
      <c r="L105" s="83"/>
      <c r="M105" s="83"/>
      <c r="N105" s="83"/>
      <c r="O105" s="83"/>
      <c r="P105" s="83"/>
      <c r="Q105" s="83"/>
      <c r="R105" s="83"/>
      <c r="S105" s="83"/>
      <c r="T105" s="83"/>
      <c r="U105" s="83"/>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3"/>
      <c r="AW105" s="83"/>
      <c r="AZ105" s="84"/>
      <c r="BA105" s="84"/>
      <c r="BB105" s="84"/>
      <c r="BC105" s="84"/>
      <c r="BD105" s="84"/>
      <c r="BE105" s="84"/>
      <c r="BF105" s="84"/>
      <c r="BG105" s="84"/>
      <c r="BH105" s="84"/>
      <c r="BI105" s="84"/>
      <c r="BJ105" s="84"/>
      <c r="BK105" s="84"/>
      <c r="BL105" s="84"/>
      <c r="BM105" s="84"/>
    </row>
    <row r="106" spans="1:65" x14ac:dyDescent="0.25">
      <c r="A106" s="80"/>
      <c r="B106" s="80"/>
      <c r="C106" s="80"/>
      <c r="D106" s="80"/>
      <c r="E106" s="81"/>
      <c r="F106" s="80"/>
      <c r="G106" s="80"/>
      <c r="H106" s="80"/>
      <c r="I106" s="80"/>
      <c r="J106" s="80"/>
      <c r="K106" s="80"/>
      <c r="L106" s="83"/>
      <c r="M106" s="83"/>
      <c r="N106" s="83"/>
      <c r="O106" s="83"/>
      <c r="P106" s="83"/>
      <c r="Q106" s="83"/>
      <c r="R106" s="83"/>
      <c r="S106" s="83"/>
      <c r="T106" s="83"/>
      <c r="U106" s="83"/>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3"/>
      <c r="AW106" s="83"/>
    </row>
    <row r="107" spans="1:65" x14ac:dyDescent="0.25">
      <c r="A107" s="80"/>
      <c r="B107" s="80"/>
      <c r="C107" s="80"/>
      <c r="D107" s="80"/>
      <c r="E107" s="81"/>
      <c r="F107" s="80"/>
      <c r="G107" s="80"/>
      <c r="H107" s="80"/>
      <c r="I107" s="80"/>
      <c r="J107" s="80"/>
      <c r="K107" s="80"/>
      <c r="L107" s="83"/>
      <c r="M107" s="83"/>
      <c r="N107" s="83"/>
      <c r="O107" s="83"/>
      <c r="P107" s="83"/>
      <c r="Q107" s="83"/>
      <c r="R107" s="83"/>
      <c r="S107" s="83"/>
      <c r="T107" s="83"/>
      <c r="U107" s="83"/>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3"/>
      <c r="AW107" s="83"/>
    </row>
    <row r="108" spans="1:65" x14ac:dyDescent="0.25">
      <c r="A108" s="80"/>
      <c r="B108" s="80"/>
      <c r="C108" s="80"/>
      <c r="D108" s="80"/>
      <c r="E108" s="81"/>
      <c r="F108" s="80"/>
      <c r="G108" s="80"/>
      <c r="H108" s="80"/>
      <c r="I108" s="80"/>
      <c r="J108" s="80"/>
      <c r="K108" s="80"/>
      <c r="L108" s="83"/>
      <c r="M108" s="83"/>
      <c r="N108" s="83"/>
      <c r="O108" s="83"/>
      <c r="P108" s="83"/>
      <c r="Q108" s="83"/>
      <c r="R108" s="83"/>
      <c r="S108" s="83"/>
      <c r="T108" s="83"/>
      <c r="U108" s="83"/>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3"/>
      <c r="AW108" s="83"/>
    </row>
    <row r="109" spans="1:65" x14ac:dyDescent="0.25">
      <c r="A109" s="80"/>
      <c r="B109" s="80"/>
      <c r="C109" s="80"/>
      <c r="D109" s="80"/>
      <c r="E109" s="81"/>
      <c r="F109" s="80"/>
      <c r="G109" s="80"/>
      <c r="H109" s="80"/>
      <c r="I109" s="80"/>
      <c r="J109" s="80"/>
      <c r="K109" s="80"/>
      <c r="L109" s="83"/>
      <c r="M109" s="83"/>
      <c r="N109" s="83"/>
      <c r="O109" s="83"/>
      <c r="P109" s="83"/>
      <c r="Q109" s="83"/>
      <c r="R109" s="83"/>
      <c r="S109" s="83"/>
      <c r="T109" s="83"/>
      <c r="U109" s="83"/>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3"/>
      <c r="AW109" s="83"/>
    </row>
    <row r="110" spans="1:65" x14ac:dyDescent="0.25">
      <c r="A110" s="80"/>
      <c r="B110" s="80"/>
      <c r="C110" s="80"/>
      <c r="D110" s="80"/>
      <c r="E110" s="81"/>
      <c r="F110" s="80"/>
      <c r="G110" s="80"/>
      <c r="H110" s="80"/>
      <c r="I110" s="80"/>
      <c r="J110" s="80"/>
      <c r="K110" s="80"/>
      <c r="L110" s="83"/>
      <c r="M110" s="83"/>
      <c r="N110" s="83"/>
      <c r="O110" s="83"/>
      <c r="P110" s="83"/>
      <c r="Q110" s="83"/>
      <c r="R110" s="83"/>
      <c r="S110" s="83"/>
      <c r="T110" s="83"/>
      <c r="U110" s="83"/>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3"/>
      <c r="AW110" s="83"/>
    </row>
    <row r="111" spans="1:65" x14ac:dyDescent="0.25">
      <c r="A111" s="80"/>
      <c r="B111" s="80"/>
      <c r="C111" s="80"/>
      <c r="D111" s="80"/>
      <c r="E111" s="81"/>
      <c r="F111" s="80"/>
      <c r="G111" s="80"/>
      <c r="H111" s="80"/>
      <c r="I111" s="80"/>
      <c r="J111" s="80"/>
      <c r="K111" s="80"/>
      <c r="L111" s="83"/>
      <c r="M111" s="83"/>
      <c r="N111" s="83"/>
      <c r="O111" s="83"/>
      <c r="P111" s="83"/>
      <c r="Q111" s="83"/>
      <c r="R111" s="83"/>
      <c r="S111" s="83"/>
      <c r="T111" s="83"/>
      <c r="U111" s="83"/>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3"/>
      <c r="AW111" s="83"/>
    </row>
    <row r="112" spans="1:65" x14ac:dyDescent="0.25">
      <c r="A112" s="80"/>
      <c r="B112" s="80"/>
      <c r="C112" s="80"/>
      <c r="D112" s="80"/>
      <c r="E112" s="81"/>
      <c r="F112" s="80"/>
      <c r="G112" s="80"/>
      <c r="H112" s="80"/>
      <c r="I112" s="80"/>
      <c r="J112" s="80"/>
      <c r="K112" s="80"/>
      <c r="L112" s="83"/>
      <c r="M112" s="83"/>
      <c r="N112" s="83"/>
      <c r="O112" s="83"/>
      <c r="P112" s="83"/>
      <c r="Q112" s="83"/>
      <c r="R112" s="83"/>
      <c r="S112" s="83"/>
      <c r="T112" s="83"/>
      <c r="U112" s="83"/>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3"/>
      <c r="AW112" s="83"/>
    </row>
    <row r="113" spans="1:49" x14ac:dyDescent="0.25">
      <c r="A113" s="80"/>
      <c r="B113" s="80"/>
      <c r="C113" s="80"/>
      <c r="D113" s="80"/>
      <c r="E113" s="81"/>
      <c r="F113" s="80"/>
      <c r="G113" s="80"/>
      <c r="H113" s="80"/>
      <c r="I113" s="80"/>
      <c r="J113" s="80"/>
      <c r="K113" s="80"/>
      <c r="L113" s="83"/>
      <c r="M113" s="83"/>
      <c r="N113" s="83"/>
      <c r="O113" s="83"/>
      <c r="P113" s="83"/>
      <c r="Q113" s="83"/>
      <c r="R113" s="83"/>
      <c r="S113" s="83"/>
      <c r="T113" s="83"/>
      <c r="U113" s="83"/>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3"/>
      <c r="AW113" s="83"/>
    </row>
    <row r="114" spans="1:49" x14ac:dyDescent="0.25">
      <c r="A114" s="80"/>
      <c r="B114" s="80"/>
      <c r="C114" s="80"/>
      <c r="D114" s="80"/>
      <c r="E114" s="81"/>
      <c r="F114" s="80"/>
      <c r="G114" s="80"/>
      <c r="H114" s="80"/>
      <c r="I114" s="80"/>
      <c r="J114" s="80"/>
      <c r="K114" s="80"/>
      <c r="L114" s="83"/>
      <c r="M114" s="83"/>
      <c r="N114" s="83"/>
      <c r="O114" s="83"/>
      <c r="P114" s="83"/>
      <c r="Q114" s="83"/>
      <c r="R114" s="83"/>
      <c r="S114" s="83"/>
      <c r="T114" s="83"/>
      <c r="U114" s="83"/>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3"/>
      <c r="AW114" s="83"/>
    </row>
    <row r="115" spans="1:49" x14ac:dyDescent="0.25">
      <c r="A115" s="80"/>
      <c r="B115" s="80"/>
      <c r="C115" s="80"/>
      <c r="D115" s="80"/>
      <c r="E115" s="81"/>
      <c r="F115" s="80"/>
      <c r="G115" s="80"/>
      <c r="H115" s="80"/>
      <c r="I115" s="80"/>
      <c r="J115" s="80"/>
      <c r="K115" s="80"/>
      <c r="L115" s="83"/>
      <c r="M115" s="83"/>
      <c r="N115" s="83"/>
      <c r="O115" s="83"/>
      <c r="P115" s="83"/>
      <c r="Q115" s="83"/>
      <c r="R115" s="83"/>
      <c r="S115" s="83"/>
      <c r="T115" s="83"/>
      <c r="U115" s="83"/>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3"/>
      <c r="AW115" s="83"/>
    </row>
    <row r="116" spans="1:49" x14ac:dyDescent="0.25">
      <c r="A116" s="80"/>
      <c r="B116" s="80"/>
      <c r="C116" s="80"/>
      <c r="D116" s="80"/>
      <c r="E116" s="81"/>
      <c r="F116" s="80"/>
      <c r="G116" s="80"/>
      <c r="H116" s="80"/>
      <c r="I116" s="80"/>
      <c r="J116" s="80"/>
      <c r="K116" s="80"/>
      <c r="L116" s="83"/>
      <c r="M116" s="83"/>
      <c r="N116" s="83"/>
      <c r="O116" s="83"/>
      <c r="P116" s="83"/>
      <c r="Q116" s="83"/>
      <c r="R116" s="83"/>
      <c r="S116" s="83"/>
      <c r="T116" s="83"/>
      <c r="U116" s="83"/>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3"/>
      <c r="AW116" s="83"/>
    </row>
    <row r="117" spans="1:49" x14ac:dyDescent="0.25">
      <c r="A117" s="80"/>
      <c r="B117" s="80"/>
      <c r="C117" s="80"/>
      <c r="D117" s="80"/>
      <c r="E117" s="81"/>
      <c r="F117" s="80"/>
      <c r="G117" s="80"/>
      <c r="H117" s="80"/>
      <c r="I117" s="80"/>
      <c r="J117" s="80"/>
      <c r="K117" s="80"/>
      <c r="L117" s="83"/>
      <c r="M117" s="83"/>
      <c r="N117" s="83"/>
      <c r="O117" s="83"/>
      <c r="P117" s="83"/>
      <c r="Q117" s="83"/>
      <c r="R117" s="83"/>
      <c r="S117" s="83"/>
      <c r="T117" s="83"/>
      <c r="U117" s="83"/>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3"/>
      <c r="AW117" s="83"/>
    </row>
    <row r="118" spans="1:49" x14ac:dyDescent="0.25">
      <c r="A118" s="80"/>
      <c r="B118" s="80"/>
      <c r="C118" s="80"/>
      <c r="D118" s="80"/>
      <c r="E118" s="81"/>
      <c r="F118" s="80"/>
      <c r="G118" s="80"/>
      <c r="H118" s="80"/>
      <c r="I118" s="80"/>
      <c r="J118" s="80"/>
      <c r="K118" s="80"/>
      <c r="L118" s="83"/>
      <c r="M118" s="83"/>
      <c r="N118" s="83"/>
      <c r="O118" s="83"/>
      <c r="P118" s="83"/>
      <c r="Q118" s="83"/>
      <c r="R118" s="83"/>
      <c r="S118" s="83"/>
      <c r="T118" s="83"/>
      <c r="U118" s="83"/>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3"/>
      <c r="AW118" s="83"/>
    </row>
    <row r="119" spans="1:49" x14ac:dyDescent="0.25">
      <c r="A119" s="80"/>
      <c r="B119" s="80"/>
      <c r="C119" s="80"/>
      <c r="D119" s="80"/>
      <c r="E119" s="81"/>
      <c r="F119" s="80"/>
      <c r="G119" s="80"/>
      <c r="H119" s="80"/>
      <c r="I119" s="80"/>
      <c r="J119" s="80"/>
      <c r="K119" s="80"/>
      <c r="L119" s="83"/>
      <c r="M119" s="83"/>
      <c r="N119" s="83"/>
      <c r="O119" s="83"/>
      <c r="P119" s="83"/>
      <c r="Q119" s="83"/>
      <c r="R119" s="83"/>
      <c r="S119" s="83"/>
      <c r="T119" s="83"/>
      <c r="U119" s="83"/>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3"/>
      <c r="AW119" s="83"/>
    </row>
    <row r="120" spans="1:49" x14ac:dyDescent="0.25">
      <c r="A120" s="80"/>
      <c r="B120" s="80"/>
      <c r="C120" s="80"/>
      <c r="D120" s="80"/>
      <c r="E120" s="81"/>
      <c r="F120" s="80"/>
      <c r="G120" s="80"/>
      <c r="H120" s="80"/>
      <c r="I120" s="80"/>
      <c r="J120" s="80"/>
      <c r="K120" s="80"/>
      <c r="L120" s="83"/>
      <c r="M120" s="83"/>
      <c r="N120" s="83"/>
      <c r="O120" s="83"/>
      <c r="P120" s="83"/>
      <c r="Q120" s="83"/>
      <c r="R120" s="83"/>
      <c r="S120" s="83"/>
      <c r="T120" s="83"/>
      <c r="U120" s="83"/>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3"/>
      <c r="AW120" s="83"/>
    </row>
  </sheetData>
  <sheetProtection formatCells="0" formatColumns="0" formatRows="0" insertRows="0" deleteRows="0" sort="0" autoFilter="0" pivotTables="0"/>
  <mergeCells count="102">
    <mergeCell ref="BD3:BE3"/>
    <mergeCell ref="A4:D4"/>
    <mergeCell ref="E4:U4"/>
    <mergeCell ref="V4:AB4"/>
    <mergeCell ref="BB4:BC4"/>
    <mergeCell ref="BD4:BE4"/>
    <mergeCell ref="A1:AB1"/>
    <mergeCell ref="AC1:AU4"/>
    <mergeCell ref="BB1:BE1"/>
    <mergeCell ref="A2:AB2"/>
    <mergeCell ref="BB2:BC2"/>
    <mergeCell ref="BD2:BE2"/>
    <mergeCell ref="A3:D3"/>
    <mergeCell ref="E3:U3"/>
    <mergeCell ref="V3:AB3"/>
    <mergeCell ref="BB3:BC3"/>
    <mergeCell ref="BF7:BJ7"/>
    <mergeCell ref="B8:K8"/>
    <mergeCell ref="L8:R8"/>
    <mergeCell ref="S8:AV8"/>
    <mergeCell ref="AW8:AZ8"/>
    <mergeCell ref="BB8:BD8"/>
    <mergeCell ref="BF8:BJ8"/>
    <mergeCell ref="B6:C6"/>
    <mergeCell ref="D6:H6"/>
    <mergeCell ref="I6:K6"/>
    <mergeCell ref="L6:U6"/>
    <mergeCell ref="V6:Z6"/>
    <mergeCell ref="AA6:BA6"/>
    <mergeCell ref="BC10:BC13"/>
    <mergeCell ref="BK10:BK13"/>
    <mergeCell ref="B9:D9"/>
    <mergeCell ref="F9:H9"/>
    <mergeCell ref="I9:K9"/>
    <mergeCell ref="S9:U9"/>
    <mergeCell ref="B10:D10"/>
    <mergeCell ref="E10:E13"/>
    <mergeCell ref="F10:H13"/>
    <mergeCell ref="I10:K13"/>
    <mergeCell ref="S10:U13"/>
    <mergeCell ref="AW14:AW15"/>
    <mergeCell ref="BA14:BA15"/>
    <mergeCell ref="BK14:BK15"/>
    <mergeCell ref="BM14:BM15"/>
    <mergeCell ref="B15:D15"/>
    <mergeCell ref="B16:D16"/>
    <mergeCell ref="E16:E17"/>
    <mergeCell ref="F16:H17"/>
    <mergeCell ref="I16:K17"/>
    <mergeCell ref="S16:U17"/>
    <mergeCell ref="BL10:BL19"/>
    <mergeCell ref="BM10:BM13"/>
    <mergeCell ref="B11:D11"/>
    <mergeCell ref="B12:D12"/>
    <mergeCell ref="B13:D13"/>
    <mergeCell ref="B14:D14"/>
    <mergeCell ref="E14:E15"/>
    <mergeCell ref="F14:H15"/>
    <mergeCell ref="I14:K15"/>
    <mergeCell ref="S14:U15"/>
    <mergeCell ref="AW10:AW13"/>
    <mergeCell ref="AX10:AX13"/>
    <mergeCell ref="BA10:BA13"/>
    <mergeCell ref="BB10:BB13"/>
    <mergeCell ref="BB18:BB19"/>
    <mergeCell ref="BC18:BC19"/>
    <mergeCell ref="BK18:BK19"/>
    <mergeCell ref="BM18:BM19"/>
    <mergeCell ref="B19:D19"/>
    <mergeCell ref="B23:U23"/>
    <mergeCell ref="BM16:BM17"/>
    <mergeCell ref="B17:D17"/>
    <mergeCell ref="B18:D18"/>
    <mergeCell ref="E18:E19"/>
    <mergeCell ref="F18:H19"/>
    <mergeCell ref="I18:K19"/>
    <mergeCell ref="S18:U19"/>
    <mergeCell ref="AW18:AW19"/>
    <mergeCell ref="AX18:AX19"/>
    <mergeCell ref="BA18:BA19"/>
    <mergeCell ref="AW16:AW17"/>
    <mergeCell ref="AX16:AX17"/>
    <mergeCell ref="AZ16:AZ17"/>
    <mergeCell ref="BA16:BA17"/>
    <mergeCell ref="BC16:BC17"/>
    <mergeCell ref="BK16:BK17"/>
    <mergeCell ref="B26:H26"/>
    <mergeCell ref="I26:U26"/>
    <mergeCell ref="V26:AP26"/>
    <mergeCell ref="AR26:AW26"/>
    <mergeCell ref="B27:H27"/>
    <mergeCell ref="I27:U27"/>
    <mergeCell ref="V27:AP27"/>
    <mergeCell ref="AR27:AW27"/>
    <mergeCell ref="B24:H24"/>
    <mergeCell ref="I24:U24"/>
    <mergeCell ref="V24:AP24"/>
    <mergeCell ref="AR24:AW24"/>
    <mergeCell ref="B25:H25"/>
    <mergeCell ref="I25:U25"/>
    <mergeCell ref="V25:AP25"/>
    <mergeCell ref="AR25:AW25"/>
  </mergeCells>
  <dataValidations count="8">
    <dataValidation type="list" allowBlank="1" showInputMessage="1" showErrorMessage="1" sqref="BE10:BE21" xr:uid="{00000000-0002-0000-0300-000000000000}">
      <formula1>Efectividad</formula1>
    </dataValidation>
    <dataValidation type="list" allowBlank="1" showInputMessage="1" sqref="AV10:AV21" xr:uid="{00000000-0002-0000-0300-000001000000}">
      <formula1>Periodo</formula1>
    </dataValidation>
    <dataValidation type="list" showInputMessage="1" showErrorMessage="1" sqref="V10:AF21" xr:uid="{00000000-0002-0000-0300-000002000000}">
      <formula1>Efectividad</formula1>
    </dataValidation>
    <dataValidation showInputMessage="1" showErrorMessage="1" sqref="AG10:AT21" xr:uid="{00000000-0002-0000-0300-000003000000}"/>
    <dataValidation type="list" allowBlank="1" showInputMessage="1" showErrorMessage="1" sqref="M10:N21" xr:uid="{00000000-0002-0000-0300-000004000000}">
      <formula1>Impacto</formula1>
    </dataValidation>
    <dataValidation type="list" showInputMessage="1" showErrorMessage="1" sqref="L10:L21" xr:uid="{00000000-0002-0000-0300-000005000000}">
      <formula1>Probabilidad</formula1>
    </dataValidation>
    <dataValidation type="list" sqref="BD4:BE4" xr:uid="{00000000-0002-0000-0300-000006000000}">
      <formula1>Monitoreo</formula1>
    </dataValidation>
    <dataValidation type="list" allowBlank="1" showInputMessage="1" showErrorMessage="1" sqref="L6" xr:uid="{00000000-0002-0000-0300-000007000000}">
      <formula1>Proceso</formula1>
    </dataValidation>
  </dataValidations>
  <printOptions verticalCentered="1"/>
  <pageMargins left="0.23622047244094491" right="0.23622047244094491" top="0.74803149606299213" bottom="0.35433070866141736" header="0.31496062992125984" footer="0.31496062992125984"/>
  <pageSetup paperSize="5" scale="80" fitToHeight="0" orientation="landscape" r:id="rId1"/>
  <headerFooter>
    <oddFooter>&amp;L&amp;"Segoe UI,Normal"&amp;9Formato: FO-AC-07 Versión: 3&amp;C&amp;"Segoe UI,Normal"&amp;9Página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M114"/>
  <sheetViews>
    <sheetView showGridLines="0" topLeftCell="B1" zoomScale="93" zoomScaleNormal="93" zoomScaleSheetLayoutView="115" workbookViewId="0">
      <pane xSplit="20" ySplit="9" topLeftCell="BM10" activePane="bottomRight" state="frozen"/>
      <selection activeCell="B8" sqref="B8"/>
      <selection pane="topRight" activeCell="V8" sqref="V8"/>
      <selection pane="bottomLeft" activeCell="B10" sqref="B10"/>
      <selection pane="bottomRight" activeCell="BM6" sqref="BM6"/>
    </sheetView>
  </sheetViews>
  <sheetFormatPr baseColWidth="10" defaultRowHeight="15" x14ac:dyDescent="0.25"/>
  <cols>
    <col min="1" max="1" width="1.140625" style="85" hidden="1" customWidth="1"/>
    <col min="2" max="3" width="4.140625" style="85" customWidth="1"/>
    <col min="4" max="4" width="1.85546875" style="85" customWidth="1"/>
    <col min="5" max="5" width="4.7109375" style="86" bestFit="1" customWidth="1"/>
    <col min="6" max="11" width="3.42578125" style="85" customWidth="1"/>
    <col min="12" max="13" width="3.28515625" style="87" bestFit="1" customWidth="1"/>
    <col min="14" max="14" width="0.7109375" style="87" hidden="1" customWidth="1"/>
    <col min="15" max="15" width="3" style="87" hidden="1" customWidth="1"/>
    <col min="16" max="16" width="5.140625" style="87" hidden="1" customWidth="1"/>
    <col min="17" max="17" width="3" style="87" hidden="1" customWidth="1"/>
    <col min="18" max="18" width="4.28515625" style="87" customWidth="1"/>
    <col min="19" max="21" width="4" style="87" customWidth="1"/>
    <col min="22" max="24" width="2.7109375" style="86" customWidth="1"/>
    <col min="25" max="25" width="2.85546875" style="86" customWidth="1"/>
    <col min="26" max="31" width="2.7109375" style="86" customWidth="1"/>
    <col min="32" max="32" width="1.140625" style="86" hidden="1" customWidth="1"/>
    <col min="33" max="39" width="2.7109375" style="86" hidden="1" customWidth="1"/>
    <col min="40" max="41" width="5.140625" style="86" hidden="1" customWidth="1"/>
    <col min="42" max="42" width="4.28515625" style="86" customWidth="1"/>
    <col min="43" max="43" width="5.140625" style="86" hidden="1" customWidth="1"/>
    <col min="44" max="44" width="3.28515625" style="86" bestFit="1" customWidth="1"/>
    <col min="45" max="45" width="5.140625" style="86" hidden="1" customWidth="1"/>
    <col min="46" max="46" width="3.28515625" style="86" bestFit="1" customWidth="1"/>
    <col min="47" max="47" width="4.28515625" style="86" customWidth="1"/>
    <col min="48" max="48" width="4.28515625" style="87" customWidth="1"/>
    <col min="49" max="49" width="10.140625" style="87" customWidth="1"/>
    <col min="50" max="50" width="10.140625" style="82" customWidth="1"/>
    <col min="51" max="51" width="3.7109375" style="82" bestFit="1" customWidth="1"/>
    <col min="52" max="52" width="14.28515625" style="3" customWidth="1"/>
    <col min="53" max="53" width="9.140625" style="3" customWidth="1"/>
    <col min="54" max="54" width="8.5703125" style="3" customWidth="1"/>
    <col min="55" max="55" width="14.28515625" style="3" customWidth="1"/>
    <col min="56" max="56" width="14.42578125" style="3" customWidth="1"/>
    <col min="57" max="57" width="4.85546875" style="3" customWidth="1"/>
    <col min="58" max="58" width="9.7109375" style="3" customWidth="1"/>
    <col min="59" max="59" width="5" style="3" customWidth="1"/>
    <col min="60" max="60" width="3.140625" style="3" customWidth="1"/>
    <col min="61" max="61" width="2.7109375" style="3" customWidth="1"/>
    <col min="62" max="62" width="6.28515625" style="3" customWidth="1"/>
    <col min="63" max="63" width="212.85546875" style="3" customWidth="1"/>
    <col min="64" max="64" width="159.5703125" style="3" customWidth="1"/>
    <col min="65" max="65" width="215.140625" style="3" customWidth="1"/>
    <col min="66" max="16384" width="11.42578125" style="4"/>
  </cols>
  <sheetData>
    <row r="1" spans="1:65" ht="24" customHeight="1" thickTop="1" x14ac:dyDescent="0.25">
      <c r="A1" s="283" t="s">
        <v>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5"/>
      <c r="AC1" s="286"/>
      <c r="AD1" s="286"/>
      <c r="AE1" s="286"/>
      <c r="AF1" s="286"/>
      <c r="AG1" s="286"/>
      <c r="AH1" s="286"/>
      <c r="AI1" s="286"/>
      <c r="AJ1" s="286"/>
      <c r="AK1" s="286"/>
      <c r="AL1" s="286"/>
      <c r="AM1" s="286"/>
      <c r="AN1" s="286"/>
      <c r="AO1" s="286"/>
      <c r="AP1" s="286"/>
      <c r="AQ1" s="286"/>
      <c r="AR1" s="286"/>
      <c r="AS1" s="286"/>
      <c r="AT1" s="286"/>
      <c r="AU1" s="287"/>
      <c r="AV1" s="1"/>
      <c r="AW1" s="1"/>
      <c r="AX1" s="1"/>
      <c r="AY1" s="1"/>
      <c r="AZ1" s="2" t="s">
        <v>1</v>
      </c>
      <c r="BA1" s="1"/>
      <c r="BB1" s="292" t="s">
        <v>2</v>
      </c>
      <c r="BC1" s="293"/>
      <c r="BD1" s="293"/>
      <c r="BE1" s="294"/>
      <c r="BF1" s="1"/>
      <c r="BG1" s="1"/>
    </row>
    <row r="2" spans="1:65" ht="22.5" customHeight="1" x14ac:dyDescent="0.25">
      <c r="A2" s="295" t="str">
        <f>UPPER([7]Control!A2)</f>
        <v>MATRIZ RIESGOS DE CORRUPCIÓN</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7"/>
      <c r="AC2" s="288"/>
      <c r="AD2" s="288"/>
      <c r="AE2" s="288"/>
      <c r="AF2" s="288"/>
      <c r="AG2" s="288"/>
      <c r="AH2" s="288"/>
      <c r="AI2" s="288"/>
      <c r="AJ2" s="288"/>
      <c r="AK2" s="288"/>
      <c r="AL2" s="288"/>
      <c r="AM2" s="288"/>
      <c r="AN2" s="288"/>
      <c r="AO2" s="288"/>
      <c r="AP2" s="288"/>
      <c r="AQ2" s="288"/>
      <c r="AR2" s="288"/>
      <c r="AS2" s="288"/>
      <c r="AT2" s="288"/>
      <c r="AU2" s="289"/>
      <c r="AV2" s="1"/>
      <c r="AW2" s="1"/>
      <c r="AX2" s="1"/>
      <c r="AY2" s="1"/>
      <c r="AZ2" s="5">
        <v>2019</v>
      </c>
      <c r="BA2" s="1"/>
      <c r="BB2" s="390" t="s">
        <v>3</v>
      </c>
      <c r="BC2" s="391"/>
      <c r="BD2" s="407" t="str">
        <f>L6</f>
        <v>FACTIBILIDAD DE PROYECTOS</v>
      </c>
      <c r="BE2" s="408"/>
      <c r="BF2" s="1"/>
      <c r="BG2" s="1"/>
    </row>
    <row r="3" spans="1:65" ht="30" x14ac:dyDescent="0.25">
      <c r="A3" s="300" t="s">
        <v>4</v>
      </c>
      <c r="B3" s="301"/>
      <c r="C3" s="301"/>
      <c r="D3" s="302"/>
      <c r="E3" s="303" t="s">
        <v>5</v>
      </c>
      <c r="F3" s="301"/>
      <c r="G3" s="301"/>
      <c r="H3" s="301"/>
      <c r="I3" s="301"/>
      <c r="J3" s="301"/>
      <c r="K3" s="301"/>
      <c r="L3" s="301"/>
      <c r="M3" s="301"/>
      <c r="N3" s="301"/>
      <c r="O3" s="301"/>
      <c r="P3" s="301"/>
      <c r="Q3" s="301"/>
      <c r="R3" s="301"/>
      <c r="S3" s="301"/>
      <c r="T3" s="301"/>
      <c r="U3" s="302"/>
      <c r="V3" s="303" t="s">
        <v>6</v>
      </c>
      <c r="W3" s="301"/>
      <c r="X3" s="301"/>
      <c r="Y3" s="301"/>
      <c r="Z3" s="301"/>
      <c r="AA3" s="301"/>
      <c r="AB3" s="302"/>
      <c r="AC3" s="288"/>
      <c r="AD3" s="288"/>
      <c r="AE3" s="288"/>
      <c r="AF3" s="288"/>
      <c r="AG3" s="288"/>
      <c r="AH3" s="288"/>
      <c r="AI3" s="288"/>
      <c r="AJ3" s="288"/>
      <c r="AK3" s="288"/>
      <c r="AL3" s="288"/>
      <c r="AM3" s="288"/>
      <c r="AN3" s="288"/>
      <c r="AO3" s="288"/>
      <c r="AP3" s="288"/>
      <c r="AQ3" s="288"/>
      <c r="AR3" s="288"/>
      <c r="AS3" s="288"/>
      <c r="AT3" s="288"/>
      <c r="AU3" s="289"/>
      <c r="AV3" s="1"/>
      <c r="AW3" s="1"/>
      <c r="AX3" s="1"/>
      <c r="AY3" s="1"/>
      <c r="AZ3" s="130" t="s">
        <v>7</v>
      </c>
      <c r="BA3" s="1"/>
      <c r="BB3" s="390" t="s">
        <v>8</v>
      </c>
      <c r="BC3" s="391"/>
      <c r="BD3" s="390" t="s">
        <v>9</v>
      </c>
      <c r="BE3" s="391"/>
      <c r="BF3" s="1"/>
      <c r="BG3" s="1"/>
    </row>
    <row r="4" spans="1:65" ht="21.75" customHeight="1" thickBot="1" x14ac:dyDescent="0.3">
      <c r="A4" s="277" t="str">
        <f>[7]Control!A4</f>
        <v>FO-PE-05</v>
      </c>
      <c r="B4" s="278"/>
      <c r="C4" s="278"/>
      <c r="D4" s="279"/>
      <c r="E4" s="280" t="str">
        <f>[7]Control!C4</f>
        <v>Planeación Estratégica</v>
      </c>
      <c r="F4" s="278"/>
      <c r="G4" s="278"/>
      <c r="H4" s="278"/>
      <c r="I4" s="278"/>
      <c r="J4" s="278"/>
      <c r="K4" s="278"/>
      <c r="L4" s="278"/>
      <c r="M4" s="278"/>
      <c r="N4" s="278"/>
      <c r="O4" s="278"/>
      <c r="P4" s="278"/>
      <c r="Q4" s="278"/>
      <c r="R4" s="278"/>
      <c r="S4" s="278"/>
      <c r="T4" s="278"/>
      <c r="U4" s="279"/>
      <c r="V4" s="280">
        <f>[7]Control!H4</f>
        <v>5</v>
      </c>
      <c r="W4" s="278"/>
      <c r="X4" s="278"/>
      <c r="Y4" s="278"/>
      <c r="Z4" s="278"/>
      <c r="AA4" s="278"/>
      <c r="AB4" s="279"/>
      <c r="AC4" s="290"/>
      <c r="AD4" s="290"/>
      <c r="AE4" s="290"/>
      <c r="AF4" s="290"/>
      <c r="AG4" s="290"/>
      <c r="AH4" s="290"/>
      <c r="AI4" s="290"/>
      <c r="AJ4" s="290"/>
      <c r="AK4" s="290"/>
      <c r="AL4" s="290"/>
      <c r="AM4" s="290"/>
      <c r="AN4" s="290"/>
      <c r="AO4" s="290"/>
      <c r="AP4" s="290"/>
      <c r="AQ4" s="290"/>
      <c r="AR4" s="290"/>
      <c r="AS4" s="290"/>
      <c r="AT4" s="290"/>
      <c r="AU4" s="291"/>
      <c r="AV4" s="1"/>
      <c r="AW4" s="1"/>
      <c r="AX4" s="1"/>
      <c r="AY4" s="1"/>
      <c r="AZ4" s="142">
        <v>43713</v>
      </c>
      <c r="BA4" s="1"/>
      <c r="BB4" s="404" t="s">
        <v>773</v>
      </c>
      <c r="BC4" s="405"/>
      <c r="BD4" s="406" t="s">
        <v>778</v>
      </c>
      <c r="BE4" s="406"/>
      <c r="BF4" s="1"/>
      <c r="BG4" s="1"/>
    </row>
    <row r="5" spans="1:65" s="10" customFormat="1" ht="6" customHeight="1" thickTop="1" x14ac:dyDescent="0.2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BA5" s="11"/>
      <c r="BB5"/>
      <c r="BC5"/>
      <c r="BD5"/>
      <c r="BE5"/>
      <c r="BF5" s="12"/>
      <c r="BG5" s="12"/>
      <c r="BH5" s="11"/>
      <c r="BI5" s="11"/>
      <c r="BJ5" s="11"/>
      <c r="BK5" s="11"/>
      <c r="BL5" s="11"/>
      <c r="BM5" s="11"/>
    </row>
    <row r="6" spans="1:65" s="10" customFormat="1" ht="32.25" customHeight="1" x14ac:dyDescent="0.25">
      <c r="A6" s="8"/>
      <c r="B6" s="268" t="s">
        <v>11</v>
      </c>
      <c r="C6" s="269"/>
      <c r="D6" s="241" t="s">
        <v>12</v>
      </c>
      <c r="E6" s="242"/>
      <c r="F6" s="242"/>
      <c r="G6" s="242"/>
      <c r="H6" s="243"/>
      <c r="I6" s="268" t="s">
        <v>3</v>
      </c>
      <c r="J6" s="270"/>
      <c r="K6" s="269"/>
      <c r="L6" s="231" t="s">
        <v>447</v>
      </c>
      <c r="M6" s="232"/>
      <c r="N6" s="232"/>
      <c r="O6" s="232"/>
      <c r="P6" s="232"/>
      <c r="Q6" s="232"/>
      <c r="R6" s="232"/>
      <c r="S6" s="232"/>
      <c r="T6" s="232"/>
      <c r="U6" s="233"/>
      <c r="V6" s="271" t="s">
        <v>14</v>
      </c>
      <c r="W6" s="271"/>
      <c r="X6" s="271"/>
      <c r="Y6" s="271"/>
      <c r="Z6" s="271"/>
      <c r="AA6" s="272"/>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4"/>
      <c r="BB6" s="13"/>
      <c r="BC6" s="12"/>
      <c r="BD6" s="13"/>
      <c r="BE6" s="13"/>
      <c r="BF6" s="13"/>
      <c r="BG6" s="13"/>
      <c r="BH6" s="13"/>
      <c r="BI6" s="13"/>
      <c r="BJ6" s="13"/>
      <c r="BK6" s="13"/>
      <c r="BL6" s="13"/>
      <c r="BM6" s="13"/>
    </row>
    <row r="7" spans="1:65" s="10" customFormat="1" ht="6" customHeight="1" x14ac:dyDescent="0.2">
      <c r="A7" s="8"/>
      <c r="B7" s="16"/>
      <c r="C7" s="16"/>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8"/>
      <c r="AZ7" s="19"/>
      <c r="BA7" s="20"/>
      <c r="BB7" s="21"/>
      <c r="BC7" s="22"/>
      <c r="BD7" s="22"/>
      <c r="BE7" s="23"/>
      <c r="BF7" s="256"/>
      <c r="BG7" s="256"/>
      <c r="BH7" s="256"/>
      <c r="BI7" s="256"/>
      <c r="BJ7" s="256"/>
      <c r="BK7" s="24"/>
      <c r="BL7" s="24"/>
      <c r="BM7" s="24"/>
    </row>
    <row r="8" spans="1:65" s="122" customFormat="1" ht="22.5" customHeight="1" thickBot="1" x14ac:dyDescent="0.25">
      <c r="A8" s="143"/>
      <c r="B8" s="257" t="s">
        <v>16</v>
      </c>
      <c r="C8" s="258"/>
      <c r="D8" s="258"/>
      <c r="E8" s="258"/>
      <c r="F8" s="258"/>
      <c r="G8" s="258"/>
      <c r="H8" s="258"/>
      <c r="I8" s="258"/>
      <c r="J8" s="258"/>
      <c r="K8" s="259"/>
      <c r="L8" s="260" t="s">
        <v>17</v>
      </c>
      <c r="M8" s="261"/>
      <c r="N8" s="261"/>
      <c r="O8" s="261"/>
      <c r="P8" s="261"/>
      <c r="Q8" s="261"/>
      <c r="R8" s="262"/>
      <c r="S8" s="263" t="s">
        <v>18</v>
      </c>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5" t="s">
        <v>19</v>
      </c>
      <c r="AX8" s="266"/>
      <c r="AY8" s="266"/>
      <c r="AZ8" s="266"/>
      <c r="BA8" s="26"/>
      <c r="BB8" s="144" t="s">
        <v>20</v>
      </c>
      <c r="BC8" s="145"/>
      <c r="BD8" s="145"/>
      <c r="BE8" s="146"/>
      <c r="BF8" s="386" t="s">
        <v>21</v>
      </c>
      <c r="BG8" s="386"/>
      <c r="BH8" s="386"/>
      <c r="BI8" s="386"/>
      <c r="BJ8" s="386"/>
      <c r="BK8" s="147"/>
      <c r="BL8" s="147"/>
      <c r="BM8" s="147"/>
    </row>
    <row r="9" spans="1:65" s="42" customFormat="1" ht="69" customHeight="1" x14ac:dyDescent="0.2">
      <c r="A9" s="25"/>
      <c r="B9" s="253" t="s">
        <v>24</v>
      </c>
      <c r="C9" s="254"/>
      <c r="D9" s="255"/>
      <c r="E9" s="30" t="s">
        <v>4</v>
      </c>
      <c r="F9" s="253" t="s">
        <v>25</v>
      </c>
      <c r="G9" s="254"/>
      <c r="H9" s="255"/>
      <c r="I9" s="253" t="s">
        <v>26</v>
      </c>
      <c r="J9" s="254"/>
      <c r="K9" s="255"/>
      <c r="L9" s="31" t="s">
        <v>27</v>
      </c>
      <c r="M9" s="31" t="s">
        <v>28</v>
      </c>
      <c r="N9" s="32"/>
      <c r="O9" s="33" t="s">
        <v>29</v>
      </c>
      <c r="P9" s="33" t="s">
        <v>30</v>
      </c>
      <c r="Q9" s="33" t="s">
        <v>31</v>
      </c>
      <c r="R9" s="31" t="s">
        <v>32</v>
      </c>
      <c r="S9" s="253" t="s">
        <v>33</v>
      </c>
      <c r="T9" s="254"/>
      <c r="U9" s="255"/>
      <c r="V9" s="31" t="s">
        <v>34</v>
      </c>
      <c r="W9" s="31" t="s">
        <v>35</v>
      </c>
      <c r="X9" s="31" t="s">
        <v>36</v>
      </c>
      <c r="Y9" s="34" t="s">
        <v>37</v>
      </c>
      <c r="Z9" s="34" t="s">
        <v>38</v>
      </c>
      <c r="AA9" s="34" t="s">
        <v>39</v>
      </c>
      <c r="AB9" s="34" t="s">
        <v>40</v>
      </c>
      <c r="AC9" s="34" t="s">
        <v>41</v>
      </c>
      <c r="AD9" s="34" t="s">
        <v>42</v>
      </c>
      <c r="AE9" s="34" t="s">
        <v>43</v>
      </c>
      <c r="AF9" s="35"/>
      <c r="AG9" s="36" t="s">
        <v>44</v>
      </c>
      <c r="AH9" s="36" t="s">
        <v>45</v>
      </c>
      <c r="AI9" s="36" t="s">
        <v>46</v>
      </c>
      <c r="AJ9" s="36" t="s">
        <v>47</v>
      </c>
      <c r="AK9" s="36" t="s">
        <v>48</v>
      </c>
      <c r="AL9" s="36" t="s">
        <v>49</v>
      </c>
      <c r="AM9" s="36" t="s">
        <v>50</v>
      </c>
      <c r="AN9" s="36" t="s">
        <v>51</v>
      </c>
      <c r="AO9" s="36" t="s">
        <v>52</v>
      </c>
      <c r="AP9" s="31" t="s">
        <v>53</v>
      </c>
      <c r="AQ9" s="33" t="s">
        <v>54</v>
      </c>
      <c r="AR9" s="31" t="s">
        <v>27</v>
      </c>
      <c r="AS9" s="33" t="s">
        <v>55</v>
      </c>
      <c r="AT9" s="31" t="s">
        <v>28</v>
      </c>
      <c r="AU9" s="31" t="s">
        <v>56</v>
      </c>
      <c r="AV9" s="31" t="s">
        <v>57</v>
      </c>
      <c r="AW9" s="37" t="s">
        <v>19</v>
      </c>
      <c r="AX9" s="30" t="s">
        <v>58</v>
      </c>
      <c r="AY9" s="38" t="s">
        <v>59</v>
      </c>
      <c r="AZ9" s="39" t="s">
        <v>60</v>
      </c>
      <c r="BA9" s="40" t="s">
        <v>61</v>
      </c>
      <c r="BB9" s="148" t="s">
        <v>62</v>
      </c>
      <c r="BC9" s="40" t="s">
        <v>63</v>
      </c>
      <c r="BD9" s="41" t="s">
        <v>64</v>
      </c>
      <c r="BE9" s="41" t="s">
        <v>65</v>
      </c>
      <c r="BF9" s="41" t="s">
        <v>66</v>
      </c>
      <c r="BG9" s="41" t="s">
        <v>67</v>
      </c>
      <c r="BH9" s="41" t="s">
        <v>68</v>
      </c>
      <c r="BI9" s="41" t="s">
        <v>69</v>
      </c>
      <c r="BJ9" s="41" t="s">
        <v>70</v>
      </c>
      <c r="BK9" s="149" t="s">
        <v>369</v>
      </c>
      <c r="BL9" s="133" t="s">
        <v>370</v>
      </c>
      <c r="BM9" s="133" t="s">
        <v>779</v>
      </c>
    </row>
    <row r="10" spans="1:65" s="10" customFormat="1" ht="340.5" customHeight="1" x14ac:dyDescent="0.2">
      <c r="A10" s="43"/>
      <c r="B10" s="395" t="s">
        <v>448</v>
      </c>
      <c r="C10" s="396"/>
      <c r="D10" s="397"/>
      <c r="E10" s="150" t="s">
        <v>449</v>
      </c>
      <c r="F10" s="392" t="s">
        <v>450</v>
      </c>
      <c r="G10" s="393"/>
      <c r="H10" s="394"/>
      <c r="I10" s="398" t="s">
        <v>451</v>
      </c>
      <c r="J10" s="399"/>
      <c r="K10" s="400"/>
      <c r="L10" s="44" t="s">
        <v>95</v>
      </c>
      <c r="M10" s="44" t="s">
        <v>112</v>
      </c>
      <c r="N10" s="44"/>
      <c r="O10" s="151">
        <f>VLOOKUP(L10,[7]Listas!$M$69:$N$73,2,0)</f>
        <v>2</v>
      </c>
      <c r="P10" s="151"/>
      <c r="Q10" s="151">
        <f>HLOOKUP(M10,[7]Listas!$O$67:$Q$68,2,0)</f>
        <v>10</v>
      </c>
      <c r="R10" s="152" t="str">
        <f>INDEX([7]Listas!$O$69:$Q$73,MATCH(L10,[7]Listas!$M$69:$M$73,0),MATCH(M10,[7]Listas!$O$67:$Q$67,0))</f>
        <v>20
MODERADA</v>
      </c>
      <c r="S10" s="395" t="s">
        <v>452</v>
      </c>
      <c r="T10" s="396"/>
      <c r="U10" s="397"/>
      <c r="V10" s="57" t="s">
        <v>78</v>
      </c>
      <c r="W10" s="57" t="s">
        <v>79</v>
      </c>
      <c r="X10" s="57" t="s">
        <v>78</v>
      </c>
      <c r="Y10" s="57" t="s">
        <v>78</v>
      </c>
      <c r="Z10" s="57" t="s">
        <v>78</v>
      </c>
      <c r="AA10" s="57" t="s">
        <v>78</v>
      </c>
      <c r="AB10" s="57" t="s">
        <v>78</v>
      </c>
      <c r="AC10" s="57" t="s">
        <v>78</v>
      </c>
      <c r="AD10" s="57" t="s">
        <v>78</v>
      </c>
      <c r="AE10" s="57" t="s">
        <v>78</v>
      </c>
      <c r="AF10" s="57"/>
      <c r="AG10" s="151">
        <f t="shared" ref="AG10:AG15" si="0">IF(Y10="SI",15,0)</f>
        <v>15</v>
      </c>
      <c r="AH10" s="151">
        <f t="shared" ref="AH10:AH15" si="1">IF(Z10="SI",5,0)</f>
        <v>5</v>
      </c>
      <c r="AI10" s="151">
        <f t="shared" ref="AI10:AI15" si="2">IF(AA10="SI",15,0)</f>
        <v>15</v>
      </c>
      <c r="AJ10" s="151">
        <f t="shared" ref="AJ10:AJ15" si="3">IF(AB10="SI",10,0)</f>
        <v>10</v>
      </c>
      <c r="AK10" s="151">
        <f t="shared" ref="AK10:AK15" si="4">IF(AC10="SI",15,0)</f>
        <v>15</v>
      </c>
      <c r="AL10" s="151">
        <f t="shared" ref="AL10:AL15" si="5">IF(AD10="SI",10,0)</f>
        <v>10</v>
      </c>
      <c r="AM10" s="151">
        <f t="shared" ref="AM10:AM15" si="6">IF(AE10="SI",30,0)</f>
        <v>30</v>
      </c>
      <c r="AN10" s="151">
        <f t="shared" ref="AN10:AN15" si="7">SUM(AG10+AH10+AI10+AJ10+AK10+AL10+AM10)</f>
        <v>100</v>
      </c>
      <c r="AO10" s="151">
        <f t="shared" ref="AO10:AO15" si="8">IF(AN10&lt;=50,0,IF(AN10&gt;=76,2,1))</f>
        <v>2</v>
      </c>
      <c r="AP10" s="152" t="str">
        <f t="shared" ref="AP10:AP15" si="9">CONCATENATE(AN10,"- disminuye ",AO10)</f>
        <v>100- disminuye 2</v>
      </c>
      <c r="AQ10" s="151">
        <f t="shared" ref="AQ10:AQ15" si="10">IF(V10="SI",O10-AO10,O10)</f>
        <v>0</v>
      </c>
      <c r="AR10" s="152" t="str">
        <f>IF(AQ10&lt;=1,"Rara vez",VLOOKUP(AQ10,[7]Listas!$L$69:$M$73,2,0))</f>
        <v>Rara vez</v>
      </c>
      <c r="AS10" s="151">
        <f t="shared" ref="AS10:AS15" si="11">IF(W10="SI",Q10-AO10,Q10)</f>
        <v>10</v>
      </c>
      <c r="AT10" s="152" t="str">
        <f t="shared" ref="AT10:AT15" si="12">IF(AS10&lt;=9,"Moderado",IF(AS10=20,"Catastrófico",IF(AS10=18,"Moderado","Mayor")))</f>
        <v>Mayor</v>
      </c>
      <c r="AU10" s="152" t="str">
        <f>INDEX([7]Listas!$O$69:$Q$73,MATCH(AR10,[7]Listas!$M$69:$M$73,0),MATCH(AT10,[7]Listas!$O$67:$Q$67,0))</f>
        <v>10
BAJA</v>
      </c>
      <c r="AV10" s="44" t="s">
        <v>80</v>
      </c>
      <c r="AW10" s="153" t="s">
        <v>453</v>
      </c>
      <c r="AX10" s="153" t="s">
        <v>454</v>
      </c>
      <c r="AY10" s="154" t="s">
        <v>455</v>
      </c>
      <c r="AZ10" s="54" t="s">
        <v>456</v>
      </c>
      <c r="BA10" s="153" t="s">
        <v>457</v>
      </c>
      <c r="BB10" s="56" t="s">
        <v>458</v>
      </c>
      <c r="BC10" s="54" t="s">
        <v>459</v>
      </c>
      <c r="BD10" s="54" t="s">
        <v>460</v>
      </c>
      <c r="BE10" s="57" t="s">
        <v>79</v>
      </c>
      <c r="BF10" s="54"/>
      <c r="BG10" s="54"/>
      <c r="BH10" s="58"/>
      <c r="BI10" s="58"/>
      <c r="BJ10" s="57"/>
      <c r="BK10" s="155" t="s">
        <v>461</v>
      </c>
      <c r="BL10" s="401" t="s">
        <v>462</v>
      </c>
      <c r="BM10" s="156" t="s">
        <v>463</v>
      </c>
    </row>
    <row r="11" spans="1:65" s="10" customFormat="1" ht="388.5" customHeight="1" x14ac:dyDescent="0.2">
      <c r="A11" s="43"/>
      <c r="B11" s="395" t="s">
        <v>448</v>
      </c>
      <c r="C11" s="396"/>
      <c r="D11" s="397"/>
      <c r="E11" s="150" t="s">
        <v>464</v>
      </c>
      <c r="F11" s="392" t="s">
        <v>465</v>
      </c>
      <c r="G11" s="393"/>
      <c r="H11" s="394"/>
      <c r="I11" s="395" t="s">
        <v>466</v>
      </c>
      <c r="J11" s="396"/>
      <c r="K11" s="397"/>
      <c r="L11" s="44" t="s">
        <v>75</v>
      </c>
      <c r="M11" s="44" t="s">
        <v>112</v>
      </c>
      <c r="N11" s="44"/>
      <c r="O11" s="151">
        <f>VLOOKUP(L11,[7]Listas!$M$69:$N$73,2,0)</f>
        <v>1</v>
      </c>
      <c r="P11" s="151"/>
      <c r="Q11" s="151">
        <f>HLOOKUP(M11,[7]Listas!$O$67:$Q$68,2,0)</f>
        <v>10</v>
      </c>
      <c r="R11" s="152" t="str">
        <f>INDEX([7]Listas!$O$69:$Q$73,MATCH(L11,[7]Listas!$M$69:$M$73,0),MATCH(M11,[7]Listas!$O$67:$Q$67,0))</f>
        <v>10
BAJA</v>
      </c>
      <c r="S11" s="395" t="s">
        <v>467</v>
      </c>
      <c r="T11" s="396"/>
      <c r="U11" s="397"/>
      <c r="V11" s="57" t="s">
        <v>78</v>
      </c>
      <c r="W11" s="57" t="s">
        <v>79</v>
      </c>
      <c r="X11" s="57" t="s">
        <v>78</v>
      </c>
      <c r="Y11" s="57" t="s">
        <v>78</v>
      </c>
      <c r="Z11" s="57" t="s">
        <v>78</v>
      </c>
      <c r="AA11" s="57" t="s">
        <v>78</v>
      </c>
      <c r="AB11" s="57" t="s">
        <v>78</v>
      </c>
      <c r="AC11" s="57" t="s">
        <v>78</v>
      </c>
      <c r="AD11" s="57" t="s">
        <v>78</v>
      </c>
      <c r="AE11" s="57" t="s">
        <v>78</v>
      </c>
      <c r="AF11" s="57"/>
      <c r="AG11" s="151">
        <f t="shared" si="0"/>
        <v>15</v>
      </c>
      <c r="AH11" s="151">
        <f t="shared" si="1"/>
        <v>5</v>
      </c>
      <c r="AI11" s="151">
        <f t="shared" si="2"/>
        <v>15</v>
      </c>
      <c r="AJ11" s="151">
        <f t="shared" si="3"/>
        <v>10</v>
      </c>
      <c r="AK11" s="151">
        <f t="shared" si="4"/>
        <v>15</v>
      </c>
      <c r="AL11" s="151">
        <f t="shared" si="5"/>
        <v>10</v>
      </c>
      <c r="AM11" s="151">
        <f t="shared" si="6"/>
        <v>30</v>
      </c>
      <c r="AN11" s="151">
        <f t="shared" si="7"/>
        <v>100</v>
      </c>
      <c r="AO11" s="151">
        <f t="shared" si="8"/>
        <v>2</v>
      </c>
      <c r="AP11" s="152" t="str">
        <f t="shared" si="9"/>
        <v>100- disminuye 2</v>
      </c>
      <c r="AQ11" s="151">
        <f t="shared" si="10"/>
        <v>-1</v>
      </c>
      <c r="AR11" s="152" t="str">
        <f>IF(AQ11&lt;=1,"Rara vez",VLOOKUP(AQ11,[7]Listas!$L$69:$M$73,2,0))</f>
        <v>Rara vez</v>
      </c>
      <c r="AS11" s="151">
        <f t="shared" si="11"/>
        <v>10</v>
      </c>
      <c r="AT11" s="152" t="str">
        <f t="shared" si="12"/>
        <v>Mayor</v>
      </c>
      <c r="AU11" s="152" t="str">
        <f>INDEX([7]Listas!$O$69:$Q$73,MATCH(AR11,[7]Listas!$M$69:$M$73,0),MATCH(AT11,[7]Listas!$O$67:$Q$67,0))</f>
        <v>10
BAJA</v>
      </c>
      <c r="AV11" s="44" t="s">
        <v>80</v>
      </c>
      <c r="AW11" s="111" t="s">
        <v>468</v>
      </c>
      <c r="AX11" s="111" t="s">
        <v>469</v>
      </c>
      <c r="AY11" s="154" t="s">
        <v>455</v>
      </c>
      <c r="AZ11" s="54" t="s">
        <v>470</v>
      </c>
      <c r="BA11" s="153" t="s">
        <v>471</v>
      </c>
      <c r="BB11" s="57" t="s">
        <v>472</v>
      </c>
      <c r="BC11" s="54" t="s">
        <v>473</v>
      </c>
      <c r="BD11" s="54" t="s">
        <v>474</v>
      </c>
      <c r="BE11" s="57" t="s">
        <v>79</v>
      </c>
      <c r="BF11" s="54"/>
      <c r="BG11" s="54"/>
      <c r="BH11" s="58"/>
      <c r="BI11" s="58"/>
      <c r="BJ11" s="57"/>
      <c r="BK11" s="155" t="s">
        <v>475</v>
      </c>
      <c r="BL11" s="402"/>
      <c r="BM11" s="156" t="s">
        <v>476</v>
      </c>
    </row>
    <row r="12" spans="1:65" s="10" customFormat="1" ht="409.5" customHeight="1" x14ac:dyDescent="0.2">
      <c r="A12" s="43"/>
      <c r="B12" s="218" t="s">
        <v>477</v>
      </c>
      <c r="C12" s="219"/>
      <c r="D12" s="220"/>
      <c r="E12" s="150" t="s">
        <v>478</v>
      </c>
      <c r="F12" s="392" t="s">
        <v>479</v>
      </c>
      <c r="G12" s="393"/>
      <c r="H12" s="394"/>
      <c r="I12" s="395" t="s">
        <v>466</v>
      </c>
      <c r="J12" s="396"/>
      <c r="K12" s="397"/>
      <c r="L12" s="44" t="s">
        <v>75</v>
      </c>
      <c r="M12" s="44" t="s">
        <v>208</v>
      </c>
      <c r="N12" s="44"/>
      <c r="O12" s="151">
        <f>VLOOKUP(L12,[7]Listas!$M$69:$N$73,2,0)</f>
        <v>1</v>
      </c>
      <c r="P12" s="151"/>
      <c r="Q12" s="151">
        <f>HLOOKUP(M12,[7]Listas!$O$67:$Q$68,2,0)</f>
        <v>5</v>
      </c>
      <c r="R12" s="152" t="str">
        <f>INDEX([7]Listas!$O$69:$Q$73,MATCH(L12,[7]Listas!$M$69:$M$73,0),MATCH(M12,[7]Listas!$O$67:$Q$67,0))</f>
        <v>5
BAJA</v>
      </c>
      <c r="S12" s="218" t="s">
        <v>480</v>
      </c>
      <c r="T12" s="219"/>
      <c r="U12" s="220"/>
      <c r="V12" s="57" t="s">
        <v>78</v>
      </c>
      <c r="W12" s="57" t="s">
        <v>79</v>
      </c>
      <c r="X12" s="57" t="s">
        <v>78</v>
      </c>
      <c r="Y12" s="57" t="s">
        <v>78</v>
      </c>
      <c r="Z12" s="57" t="s">
        <v>78</v>
      </c>
      <c r="AA12" s="57" t="s">
        <v>78</v>
      </c>
      <c r="AB12" s="57" t="s">
        <v>78</v>
      </c>
      <c r="AC12" s="57" t="s">
        <v>78</v>
      </c>
      <c r="AD12" s="57" t="s">
        <v>78</v>
      </c>
      <c r="AE12" s="57" t="s">
        <v>78</v>
      </c>
      <c r="AF12" s="57"/>
      <c r="AG12" s="151">
        <f>IF(Y12="SI",15,0)</f>
        <v>15</v>
      </c>
      <c r="AH12" s="151">
        <f>IF(Z12="SI",5,0)</f>
        <v>5</v>
      </c>
      <c r="AI12" s="151">
        <f>IF(AA12="SI",15,0)</f>
        <v>15</v>
      </c>
      <c r="AJ12" s="151">
        <f>IF(AB12="SI",10,0)</f>
        <v>10</v>
      </c>
      <c r="AK12" s="151">
        <f>IF(AC12="SI",15,0)</f>
        <v>15</v>
      </c>
      <c r="AL12" s="151">
        <f>IF(AD12="SI",10,0)</f>
        <v>10</v>
      </c>
      <c r="AM12" s="151">
        <f>IF(AE12="SI",30,0)</f>
        <v>30</v>
      </c>
      <c r="AN12" s="151">
        <f>SUM(AG12+AH12+AI12+AJ12+AK12+AL12+AM12)</f>
        <v>100</v>
      </c>
      <c r="AO12" s="151">
        <f>IF(AN12&lt;=50,0,IF(AN12&gt;=76,2,1))</f>
        <v>2</v>
      </c>
      <c r="AP12" s="152" t="str">
        <f>CONCATENATE(AN12,"- disminuye ",AO12)</f>
        <v>100- disminuye 2</v>
      </c>
      <c r="AQ12" s="151">
        <f>IF(V12="SI",O12-AO12,O12)</f>
        <v>-1</v>
      </c>
      <c r="AR12" s="152" t="str">
        <f>IF(AQ12&lt;=1,"Rara vez",VLOOKUP(AQ12,[7]Listas!$L$69:$M$73,2,0))</f>
        <v>Rara vez</v>
      </c>
      <c r="AS12" s="151">
        <f>IF(W12="SI",Q12-AO12,Q12)</f>
        <v>5</v>
      </c>
      <c r="AT12" s="152" t="str">
        <f>IF(AS12&lt;=9,"Moderado",IF(AS12=20,"Catastrófico",IF(AS12=18,"Moderado","Mayor")))</f>
        <v>Moderado</v>
      </c>
      <c r="AU12" s="152" t="str">
        <f>INDEX([7]Listas!$O$69:$Q$73,MATCH(AR12,[7]Listas!$M$69:$M$73,0),MATCH(AT12,[7]Listas!$O$67:$Q$67,0))</f>
        <v>5
BAJA</v>
      </c>
      <c r="AV12" s="44" t="s">
        <v>80</v>
      </c>
      <c r="AW12" s="153" t="s">
        <v>481</v>
      </c>
      <c r="AX12" s="153" t="s">
        <v>482</v>
      </c>
      <c r="AY12" s="154" t="s">
        <v>455</v>
      </c>
      <c r="AZ12" s="54" t="s">
        <v>483</v>
      </c>
      <c r="BA12" s="153" t="s">
        <v>484</v>
      </c>
      <c r="BB12" s="57" t="s">
        <v>485</v>
      </c>
      <c r="BC12" s="54" t="s">
        <v>486</v>
      </c>
      <c r="BD12" s="54" t="s">
        <v>487</v>
      </c>
      <c r="BE12" s="57" t="s">
        <v>79</v>
      </c>
      <c r="BF12" s="54"/>
      <c r="BG12" s="54"/>
      <c r="BH12" s="58"/>
      <c r="BI12" s="58"/>
      <c r="BJ12" s="57"/>
      <c r="BK12" s="157" t="s">
        <v>488</v>
      </c>
      <c r="BL12" s="402"/>
      <c r="BM12" s="158" t="s">
        <v>489</v>
      </c>
    </row>
    <row r="13" spans="1:65" s="10" customFormat="1" ht="409.5" customHeight="1" x14ac:dyDescent="0.2">
      <c r="A13" s="43"/>
      <c r="B13" s="395" t="s">
        <v>490</v>
      </c>
      <c r="C13" s="396"/>
      <c r="D13" s="397"/>
      <c r="E13" s="150" t="s">
        <v>491</v>
      </c>
      <c r="F13" s="392" t="s">
        <v>492</v>
      </c>
      <c r="G13" s="393"/>
      <c r="H13" s="394"/>
      <c r="I13" s="398" t="s">
        <v>493</v>
      </c>
      <c r="J13" s="399"/>
      <c r="K13" s="400"/>
      <c r="L13" s="44" t="s">
        <v>75</v>
      </c>
      <c r="M13" s="44" t="s">
        <v>112</v>
      </c>
      <c r="N13" s="44"/>
      <c r="O13" s="151">
        <f>VLOOKUP(L13,[7]Listas!$M$69:$N$73,2,0)</f>
        <v>1</v>
      </c>
      <c r="P13" s="151"/>
      <c r="Q13" s="151">
        <f>HLOOKUP(M13,[7]Listas!$O$67:$Q$68,2,0)</f>
        <v>10</v>
      </c>
      <c r="R13" s="152" t="str">
        <f>INDEX([7]Listas!$O$69:$Q$73,MATCH(L13,[7]Listas!$M$69:$M$73,0),MATCH(M13,[7]Listas!$O$67:$Q$67,0))</f>
        <v>10
BAJA</v>
      </c>
      <c r="S13" s="395" t="s">
        <v>494</v>
      </c>
      <c r="T13" s="396"/>
      <c r="U13" s="397"/>
      <c r="V13" s="57" t="s">
        <v>78</v>
      </c>
      <c r="W13" s="57" t="s">
        <v>79</v>
      </c>
      <c r="X13" s="57" t="s">
        <v>78</v>
      </c>
      <c r="Y13" s="57" t="s">
        <v>78</v>
      </c>
      <c r="Z13" s="57" t="s">
        <v>78</v>
      </c>
      <c r="AA13" s="57" t="s">
        <v>78</v>
      </c>
      <c r="AB13" s="57" t="s">
        <v>78</v>
      </c>
      <c r="AC13" s="57" t="s">
        <v>78</v>
      </c>
      <c r="AD13" s="57" t="s">
        <v>78</v>
      </c>
      <c r="AE13" s="57" t="s">
        <v>78</v>
      </c>
      <c r="AF13" s="57"/>
      <c r="AG13" s="151">
        <f>IF(Y13="SI",15,0)</f>
        <v>15</v>
      </c>
      <c r="AH13" s="151">
        <f>IF(Z13="SI",5,0)</f>
        <v>5</v>
      </c>
      <c r="AI13" s="151">
        <f>IF(AA13="SI",15,0)</f>
        <v>15</v>
      </c>
      <c r="AJ13" s="151">
        <f>IF(AB13="SI",10,0)</f>
        <v>10</v>
      </c>
      <c r="AK13" s="151">
        <f>IF(AC13="SI",15,0)</f>
        <v>15</v>
      </c>
      <c r="AL13" s="151">
        <f>IF(AD13="SI",10,0)</f>
        <v>10</v>
      </c>
      <c r="AM13" s="151">
        <f>IF(AE13="SI",30,0)</f>
        <v>30</v>
      </c>
      <c r="AN13" s="151">
        <f>SUM(AG13+AH13+AI13+AJ13+AK13+AL13+AM13)</f>
        <v>100</v>
      </c>
      <c r="AO13" s="151">
        <f>IF(AN13&lt;=50,0,IF(AN13&gt;=76,2,1))</f>
        <v>2</v>
      </c>
      <c r="AP13" s="152" t="str">
        <f>CONCATENATE(AN13,"- disminuye ",AO13)</f>
        <v>100- disminuye 2</v>
      </c>
      <c r="AQ13" s="151">
        <f>IF(V13="SI",O13-AO13,O13)</f>
        <v>-1</v>
      </c>
      <c r="AR13" s="152" t="str">
        <f>IF(AQ13&lt;=1,"Rara vez",VLOOKUP(AQ13,[7]Listas!$L$69:$M$73,2,0))</f>
        <v>Rara vez</v>
      </c>
      <c r="AS13" s="151">
        <f>IF(W13="SI",Q13-AO13,Q13)</f>
        <v>10</v>
      </c>
      <c r="AT13" s="152" t="str">
        <f>IF(AS13&lt;=9,"Moderado",IF(AS13=20,"Catastrófico",IF(AS13=18,"Moderado","Mayor")))</f>
        <v>Mayor</v>
      </c>
      <c r="AU13" s="152" t="str">
        <f>INDEX([7]Listas!$O$69:$Q$73,MATCH(AR13,[7]Listas!$M$69:$M$73,0),MATCH(AT13,[7]Listas!$O$67:$Q$67,0))</f>
        <v>10
BAJA</v>
      </c>
      <c r="AV13" s="44" t="s">
        <v>80</v>
      </c>
      <c r="AW13" s="153" t="s">
        <v>495</v>
      </c>
      <c r="AX13" s="153" t="s">
        <v>496</v>
      </c>
      <c r="AY13" s="154" t="s">
        <v>455</v>
      </c>
      <c r="AZ13" s="54" t="s">
        <v>497</v>
      </c>
      <c r="BA13" s="153" t="s">
        <v>498</v>
      </c>
      <c r="BB13" s="57" t="s">
        <v>499</v>
      </c>
      <c r="BC13" s="54" t="s">
        <v>500</v>
      </c>
      <c r="BD13" s="54" t="s">
        <v>501</v>
      </c>
      <c r="BE13" s="57" t="s">
        <v>79</v>
      </c>
      <c r="BF13" s="54"/>
      <c r="BG13" s="54"/>
      <c r="BH13" s="58"/>
      <c r="BI13" s="58"/>
      <c r="BJ13" s="57"/>
      <c r="BK13" s="157" t="s">
        <v>502</v>
      </c>
      <c r="BL13" s="402"/>
      <c r="BM13" s="158" t="s">
        <v>503</v>
      </c>
    </row>
    <row r="14" spans="1:65" s="10" customFormat="1" ht="378.75" customHeight="1" x14ac:dyDescent="0.2">
      <c r="A14" s="43"/>
      <c r="B14" s="395" t="s">
        <v>504</v>
      </c>
      <c r="C14" s="396"/>
      <c r="D14" s="397"/>
      <c r="E14" s="150" t="s">
        <v>505</v>
      </c>
      <c r="F14" s="392" t="s">
        <v>506</v>
      </c>
      <c r="G14" s="393"/>
      <c r="H14" s="394"/>
      <c r="I14" s="395" t="s">
        <v>507</v>
      </c>
      <c r="J14" s="396"/>
      <c r="K14" s="397"/>
      <c r="L14" s="44" t="s">
        <v>75</v>
      </c>
      <c r="M14" s="44" t="s">
        <v>112</v>
      </c>
      <c r="N14" s="44"/>
      <c r="O14" s="151">
        <f>VLOOKUP(L14,[7]Listas!$M$69:$N$73,2,0)</f>
        <v>1</v>
      </c>
      <c r="P14" s="151"/>
      <c r="Q14" s="151">
        <f>HLOOKUP(M14,[7]Listas!$O$67:$Q$68,2,0)</f>
        <v>10</v>
      </c>
      <c r="R14" s="152" t="str">
        <f>INDEX([7]Listas!$O$69:$Q$73,MATCH(L14,[7]Listas!$M$69:$M$73,0),MATCH(M14,[7]Listas!$O$67:$Q$67,0))</f>
        <v>10
BAJA</v>
      </c>
      <c r="S14" s="395" t="s">
        <v>508</v>
      </c>
      <c r="T14" s="396"/>
      <c r="U14" s="397"/>
      <c r="V14" s="57" t="s">
        <v>78</v>
      </c>
      <c r="W14" s="57" t="s">
        <v>79</v>
      </c>
      <c r="X14" s="57" t="s">
        <v>78</v>
      </c>
      <c r="Y14" s="57" t="s">
        <v>78</v>
      </c>
      <c r="Z14" s="57" t="s">
        <v>78</v>
      </c>
      <c r="AA14" s="57" t="s">
        <v>78</v>
      </c>
      <c r="AB14" s="57" t="s">
        <v>78</v>
      </c>
      <c r="AC14" s="57" t="s">
        <v>78</v>
      </c>
      <c r="AD14" s="57" t="s">
        <v>78</v>
      </c>
      <c r="AE14" s="57" t="s">
        <v>78</v>
      </c>
      <c r="AF14" s="57"/>
      <c r="AG14" s="151">
        <f>IF(Y14="SI",15,0)</f>
        <v>15</v>
      </c>
      <c r="AH14" s="151">
        <f>IF(Z14="SI",5,0)</f>
        <v>5</v>
      </c>
      <c r="AI14" s="151">
        <f>IF(AA14="SI",15,0)</f>
        <v>15</v>
      </c>
      <c r="AJ14" s="151">
        <f>IF(AB14="SI",10,0)</f>
        <v>10</v>
      </c>
      <c r="AK14" s="151">
        <f>IF(AC14="SI",15,0)</f>
        <v>15</v>
      </c>
      <c r="AL14" s="151">
        <f>IF(AD14="SI",10,0)</f>
        <v>10</v>
      </c>
      <c r="AM14" s="151">
        <f>IF(AE14="SI",30,0)</f>
        <v>30</v>
      </c>
      <c r="AN14" s="151">
        <f>SUM(AG14+AH14+AI14+AJ14+AK14+AL14+AM14)</f>
        <v>100</v>
      </c>
      <c r="AO14" s="151">
        <f>IF(AN14&lt;=50,0,IF(AN14&gt;=76,2,1))</f>
        <v>2</v>
      </c>
      <c r="AP14" s="152" t="str">
        <f>CONCATENATE(AN14,"- disminuye ",AO14)</f>
        <v>100- disminuye 2</v>
      </c>
      <c r="AQ14" s="151">
        <f>IF(V14="SI",O14-AO14,O14)</f>
        <v>-1</v>
      </c>
      <c r="AR14" s="152" t="str">
        <f>IF(AQ14&lt;=1,"Rara vez",VLOOKUP(AQ14,[7]Listas!$L$69:$M$73,2,0))</f>
        <v>Rara vez</v>
      </c>
      <c r="AS14" s="151">
        <f>IF(W14="SI",Q14-AO14,Q14)</f>
        <v>10</v>
      </c>
      <c r="AT14" s="152" t="str">
        <f>IF(AS14&lt;=9,"Moderado",IF(AS14=20,"Catastrófico",IF(AS14=18,"Moderado","Mayor")))</f>
        <v>Mayor</v>
      </c>
      <c r="AU14" s="152" t="str">
        <f>INDEX([7]Listas!$O$69:$Q$73,MATCH(AR14,[7]Listas!$M$69:$M$73,0),MATCH(AT14,[7]Listas!$O$67:$Q$67,0))</f>
        <v>10
BAJA</v>
      </c>
      <c r="AV14" s="44" t="s">
        <v>80</v>
      </c>
      <c r="AW14" s="111" t="s">
        <v>509</v>
      </c>
      <c r="AX14" s="111" t="s">
        <v>510</v>
      </c>
      <c r="AY14" s="154" t="s">
        <v>455</v>
      </c>
      <c r="AZ14" s="54" t="s">
        <v>511</v>
      </c>
      <c r="BA14" s="153" t="s">
        <v>512</v>
      </c>
      <c r="BB14" s="57" t="s">
        <v>513</v>
      </c>
      <c r="BC14" s="54" t="s">
        <v>514</v>
      </c>
      <c r="BD14" s="54" t="s">
        <v>515</v>
      </c>
      <c r="BE14" s="57" t="s">
        <v>79</v>
      </c>
      <c r="BF14" s="54"/>
      <c r="BG14" s="54"/>
      <c r="BH14" s="58"/>
      <c r="BI14" s="58"/>
      <c r="BJ14" s="57"/>
      <c r="BK14" s="157" t="s">
        <v>516</v>
      </c>
      <c r="BL14" s="402"/>
      <c r="BM14" s="158" t="s">
        <v>517</v>
      </c>
    </row>
    <row r="15" spans="1:65" s="10" customFormat="1" ht="394.5" thickBot="1" x14ac:dyDescent="0.25">
      <c r="A15" s="43"/>
      <c r="B15" s="218" t="s">
        <v>518</v>
      </c>
      <c r="C15" s="219"/>
      <c r="D15" s="220"/>
      <c r="E15" s="150" t="s">
        <v>519</v>
      </c>
      <c r="F15" s="392" t="s">
        <v>520</v>
      </c>
      <c r="G15" s="393"/>
      <c r="H15" s="394"/>
      <c r="I15" s="395" t="s">
        <v>521</v>
      </c>
      <c r="J15" s="396"/>
      <c r="K15" s="397"/>
      <c r="L15" s="44" t="s">
        <v>75</v>
      </c>
      <c r="M15" s="44" t="s">
        <v>112</v>
      </c>
      <c r="N15" s="44"/>
      <c r="O15" s="151">
        <f>VLOOKUP(L15,[7]Listas!$M$69:$N$73,2,0)</f>
        <v>1</v>
      </c>
      <c r="P15" s="151"/>
      <c r="Q15" s="151">
        <f>HLOOKUP(M15,[7]Listas!$O$67:$Q$68,2,0)</f>
        <v>10</v>
      </c>
      <c r="R15" s="152" t="str">
        <f>INDEX([7]Listas!$O$69:$Q$73,MATCH(L15,[7]Listas!$M$69:$M$73,0),MATCH(M15,[7]Listas!$O$67:$Q$67,0))</f>
        <v>10
BAJA</v>
      </c>
      <c r="S15" s="218" t="s">
        <v>522</v>
      </c>
      <c r="T15" s="219"/>
      <c r="U15" s="220"/>
      <c r="V15" s="57" t="s">
        <v>78</v>
      </c>
      <c r="W15" s="57" t="s">
        <v>79</v>
      </c>
      <c r="X15" s="57" t="s">
        <v>78</v>
      </c>
      <c r="Y15" s="57" t="s">
        <v>78</v>
      </c>
      <c r="Z15" s="57" t="s">
        <v>78</v>
      </c>
      <c r="AA15" s="57" t="s">
        <v>78</v>
      </c>
      <c r="AB15" s="57" t="s">
        <v>78</v>
      </c>
      <c r="AC15" s="57" t="s">
        <v>78</v>
      </c>
      <c r="AD15" s="57" t="s">
        <v>78</v>
      </c>
      <c r="AE15" s="57" t="s">
        <v>78</v>
      </c>
      <c r="AF15" s="57"/>
      <c r="AG15" s="151">
        <f t="shared" si="0"/>
        <v>15</v>
      </c>
      <c r="AH15" s="151">
        <f t="shared" si="1"/>
        <v>5</v>
      </c>
      <c r="AI15" s="151">
        <f t="shared" si="2"/>
        <v>15</v>
      </c>
      <c r="AJ15" s="151">
        <f t="shared" si="3"/>
        <v>10</v>
      </c>
      <c r="AK15" s="151">
        <f t="shared" si="4"/>
        <v>15</v>
      </c>
      <c r="AL15" s="151">
        <f t="shared" si="5"/>
        <v>10</v>
      </c>
      <c r="AM15" s="151">
        <f t="shared" si="6"/>
        <v>30</v>
      </c>
      <c r="AN15" s="151">
        <f t="shared" si="7"/>
        <v>100</v>
      </c>
      <c r="AO15" s="151">
        <f t="shared" si="8"/>
        <v>2</v>
      </c>
      <c r="AP15" s="152" t="str">
        <f t="shared" si="9"/>
        <v>100- disminuye 2</v>
      </c>
      <c r="AQ15" s="151">
        <f t="shared" si="10"/>
        <v>-1</v>
      </c>
      <c r="AR15" s="152" t="str">
        <f>IF(AQ15&lt;=1,"Rara vez",VLOOKUP(AQ15,[7]Listas!$L$69:$M$73,2,0))</f>
        <v>Rara vez</v>
      </c>
      <c r="AS15" s="151">
        <f t="shared" si="11"/>
        <v>10</v>
      </c>
      <c r="AT15" s="152" t="str">
        <f t="shared" si="12"/>
        <v>Mayor</v>
      </c>
      <c r="AU15" s="152" t="str">
        <f>INDEX([7]Listas!$O$69:$Q$73,MATCH(AR15,[7]Listas!$M$69:$M$73,0),MATCH(AT15,[7]Listas!$O$67:$Q$67,0))</f>
        <v>10
BAJA</v>
      </c>
      <c r="AV15" s="44" t="s">
        <v>80</v>
      </c>
      <c r="AW15" s="57" t="s">
        <v>523</v>
      </c>
      <c r="AX15" s="57" t="s">
        <v>524</v>
      </c>
      <c r="AY15" s="154" t="s">
        <v>455</v>
      </c>
      <c r="AZ15" s="54" t="s">
        <v>525</v>
      </c>
      <c r="BA15" s="153" t="s">
        <v>526</v>
      </c>
      <c r="BB15" s="57" t="s">
        <v>527</v>
      </c>
      <c r="BC15" s="54" t="s">
        <v>528</v>
      </c>
      <c r="BD15" s="54" t="s">
        <v>529</v>
      </c>
      <c r="BE15" s="57" t="s">
        <v>79</v>
      </c>
      <c r="BF15" s="54"/>
      <c r="BG15" s="54"/>
      <c r="BH15" s="58"/>
      <c r="BI15" s="58"/>
      <c r="BJ15" s="57"/>
      <c r="BK15" s="159" t="s">
        <v>530</v>
      </c>
      <c r="BL15" s="403"/>
      <c r="BM15" s="160" t="s">
        <v>531</v>
      </c>
    </row>
    <row r="16" spans="1:65" ht="6.75" customHeight="1" x14ac:dyDescent="0.25">
      <c r="A16" s="8"/>
      <c r="B16" s="126"/>
      <c r="C16" s="126"/>
      <c r="D16" s="126"/>
      <c r="E16" s="9"/>
      <c r="F16" s="126"/>
      <c r="G16" s="126"/>
      <c r="H16" s="126"/>
      <c r="I16" s="126"/>
      <c r="J16" s="126"/>
      <c r="K16" s="126"/>
      <c r="L16" s="9"/>
      <c r="M16" s="9"/>
      <c r="N16" s="9"/>
      <c r="O16" s="9"/>
      <c r="P16" s="9"/>
      <c r="Q16" s="9"/>
      <c r="R16" s="9"/>
      <c r="S16" s="126"/>
      <c r="T16" s="126"/>
      <c r="U16" s="126"/>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126"/>
      <c r="AW16" s="126"/>
      <c r="AX16" s="127"/>
      <c r="AY16" s="127"/>
      <c r="AZ16" s="73"/>
      <c r="BA16" s="73"/>
      <c r="BB16" s="74"/>
      <c r="BC16" s="73"/>
      <c r="BD16" s="73"/>
      <c r="BE16" s="74"/>
      <c r="BF16" s="73"/>
      <c r="BG16" s="73"/>
      <c r="BH16" s="75"/>
      <c r="BI16" s="75"/>
      <c r="BJ16" s="74"/>
    </row>
    <row r="17" spans="1:65" ht="15" customHeight="1" x14ac:dyDescent="0.25">
      <c r="A17" s="69"/>
      <c r="B17" s="240" t="s">
        <v>177</v>
      </c>
      <c r="C17" s="240"/>
      <c r="D17" s="240"/>
      <c r="E17" s="240"/>
      <c r="F17" s="240"/>
      <c r="G17" s="240"/>
      <c r="H17" s="240"/>
      <c r="I17" s="240"/>
      <c r="J17" s="240"/>
      <c r="K17" s="240"/>
      <c r="L17" s="240"/>
      <c r="M17" s="240"/>
      <c r="N17" s="240"/>
      <c r="O17" s="240"/>
      <c r="P17" s="240"/>
      <c r="Q17" s="240"/>
      <c r="R17" s="240"/>
      <c r="S17" s="240"/>
      <c r="T17" s="240"/>
      <c r="U17" s="24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9"/>
      <c r="AV17" s="71"/>
      <c r="AW17" s="71"/>
      <c r="AX17" s="72"/>
      <c r="AY17" s="72"/>
      <c r="AZ17" s="73"/>
      <c r="BA17" s="73"/>
      <c r="BB17" s="74"/>
      <c r="BC17" s="73"/>
      <c r="BD17" s="73"/>
      <c r="BE17" s="74"/>
      <c r="BF17" s="73"/>
      <c r="BG17" s="73"/>
      <c r="BH17" s="75"/>
      <c r="BI17" s="75"/>
      <c r="BJ17" s="74"/>
    </row>
    <row r="18" spans="1:65" s="78" customFormat="1" ht="19.5" customHeight="1" x14ac:dyDescent="0.25">
      <c r="A18" s="76"/>
      <c r="B18" s="227" t="s">
        <v>178</v>
      </c>
      <c r="C18" s="228"/>
      <c r="D18" s="228"/>
      <c r="E18" s="228"/>
      <c r="F18" s="228"/>
      <c r="G18" s="228"/>
      <c r="H18" s="229"/>
      <c r="I18" s="227" t="s">
        <v>179</v>
      </c>
      <c r="J18" s="228"/>
      <c r="K18" s="228"/>
      <c r="L18" s="228"/>
      <c r="M18" s="228"/>
      <c r="N18" s="228"/>
      <c r="O18" s="228"/>
      <c r="P18" s="228"/>
      <c r="Q18" s="228"/>
      <c r="R18" s="228"/>
      <c r="S18" s="228"/>
      <c r="T18" s="228"/>
      <c r="U18" s="229"/>
      <c r="V18" s="227" t="s">
        <v>180</v>
      </c>
      <c r="W18" s="228"/>
      <c r="X18" s="228"/>
      <c r="Y18" s="228"/>
      <c r="Z18" s="228"/>
      <c r="AA18" s="228"/>
      <c r="AB18" s="228"/>
      <c r="AC18" s="228"/>
      <c r="AD18" s="228"/>
      <c r="AE18" s="228"/>
      <c r="AF18" s="228"/>
      <c r="AG18" s="228"/>
      <c r="AH18" s="228"/>
      <c r="AI18" s="228"/>
      <c r="AJ18" s="228"/>
      <c r="AK18" s="228"/>
      <c r="AL18" s="228"/>
      <c r="AM18" s="228"/>
      <c r="AN18" s="228"/>
      <c r="AO18" s="228"/>
      <c r="AP18" s="229"/>
      <c r="AQ18" s="77" t="s">
        <v>181</v>
      </c>
      <c r="AR18" s="230" t="s">
        <v>181</v>
      </c>
      <c r="AS18" s="230"/>
      <c r="AT18" s="230"/>
      <c r="AU18" s="230"/>
      <c r="AV18" s="230"/>
      <c r="AW18" s="230"/>
      <c r="AX18" s="72"/>
      <c r="AY18" s="72"/>
      <c r="AZ18" s="73"/>
      <c r="BA18" s="73"/>
      <c r="BB18" s="74"/>
      <c r="BC18" s="73"/>
      <c r="BD18" s="73"/>
      <c r="BE18" s="74"/>
      <c r="BF18" s="73"/>
      <c r="BG18" s="73"/>
      <c r="BH18" s="75"/>
      <c r="BI18" s="75"/>
      <c r="BJ18" s="74"/>
      <c r="BK18" s="3"/>
      <c r="BL18" s="3"/>
      <c r="BM18" s="3"/>
    </row>
    <row r="19" spans="1:65" s="78" customFormat="1" ht="25.5" customHeight="1" x14ac:dyDescent="0.25">
      <c r="A19" s="79"/>
      <c r="B19" s="218" t="s">
        <v>532</v>
      </c>
      <c r="C19" s="219"/>
      <c r="D19" s="219"/>
      <c r="E19" s="219"/>
      <c r="F19" s="219"/>
      <c r="G19" s="219"/>
      <c r="H19" s="220"/>
      <c r="I19" s="218" t="s">
        <v>533</v>
      </c>
      <c r="J19" s="219"/>
      <c r="K19" s="219"/>
      <c r="L19" s="219"/>
      <c r="M19" s="219"/>
      <c r="N19" s="219"/>
      <c r="O19" s="219"/>
      <c r="P19" s="219"/>
      <c r="Q19" s="219"/>
      <c r="R19" s="219"/>
      <c r="S19" s="219"/>
      <c r="T19" s="219"/>
      <c r="U19" s="220"/>
      <c r="V19" s="218" t="s">
        <v>534</v>
      </c>
      <c r="W19" s="219"/>
      <c r="X19" s="219"/>
      <c r="Y19" s="219"/>
      <c r="Z19" s="219"/>
      <c r="AA19" s="219"/>
      <c r="AB19" s="219"/>
      <c r="AC19" s="219"/>
      <c r="AD19" s="219"/>
      <c r="AE19" s="219"/>
      <c r="AF19" s="219"/>
      <c r="AG19" s="219"/>
      <c r="AH19" s="219"/>
      <c r="AI19" s="219"/>
      <c r="AJ19" s="219"/>
      <c r="AK19" s="219"/>
      <c r="AL19" s="219"/>
      <c r="AM19" s="219"/>
      <c r="AN19" s="219"/>
      <c r="AO19" s="219"/>
      <c r="AP19" s="220"/>
      <c r="AQ19" s="54"/>
      <c r="AR19" s="217"/>
      <c r="AS19" s="217"/>
      <c r="AT19" s="217"/>
      <c r="AU19" s="217"/>
      <c r="AV19" s="217"/>
      <c r="AW19" s="217"/>
      <c r="AX19" s="72"/>
      <c r="AY19" s="72"/>
      <c r="AZ19" s="73"/>
      <c r="BA19" s="73"/>
      <c r="BB19" s="74"/>
      <c r="BC19" s="73"/>
      <c r="BD19" s="73"/>
      <c r="BE19" s="74"/>
      <c r="BF19" s="73"/>
      <c r="BG19" s="73"/>
      <c r="BH19" s="75"/>
      <c r="BI19" s="75"/>
      <c r="BJ19" s="74"/>
      <c r="BK19" s="3"/>
      <c r="BL19" s="3"/>
      <c r="BM19" s="3"/>
    </row>
    <row r="20" spans="1:65" s="78" customFormat="1" ht="25.5" customHeight="1" x14ac:dyDescent="0.25">
      <c r="A20" s="79"/>
      <c r="B20" s="218" t="s">
        <v>535</v>
      </c>
      <c r="C20" s="219"/>
      <c r="D20" s="219"/>
      <c r="E20" s="219"/>
      <c r="F20" s="219"/>
      <c r="G20" s="219"/>
      <c r="H20" s="220"/>
      <c r="I20" s="218" t="s">
        <v>536</v>
      </c>
      <c r="J20" s="219"/>
      <c r="K20" s="219"/>
      <c r="L20" s="219"/>
      <c r="M20" s="219"/>
      <c r="N20" s="219"/>
      <c r="O20" s="219"/>
      <c r="P20" s="219"/>
      <c r="Q20" s="219"/>
      <c r="R20" s="219"/>
      <c r="S20" s="219"/>
      <c r="T20" s="219"/>
      <c r="U20" s="220"/>
      <c r="V20" s="218" t="s">
        <v>537</v>
      </c>
      <c r="W20" s="219"/>
      <c r="X20" s="219"/>
      <c r="Y20" s="219"/>
      <c r="Z20" s="219"/>
      <c r="AA20" s="219"/>
      <c r="AB20" s="219"/>
      <c r="AC20" s="219"/>
      <c r="AD20" s="219"/>
      <c r="AE20" s="219"/>
      <c r="AF20" s="219"/>
      <c r="AG20" s="219"/>
      <c r="AH20" s="219"/>
      <c r="AI20" s="219"/>
      <c r="AJ20" s="219"/>
      <c r="AK20" s="219"/>
      <c r="AL20" s="219"/>
      <c r="AM20" s="219"/>
      <c r="AN20" s="219"/>
      <c r="AO20" s="219"/>
      <c r="AP20" s="220"/>
      <c r="AQ20" s="54"/>
      <c r="AR20" s="217"/>
      <c r="AS20" s="217"/>
      <c r="AT20" s="217"/>
      <c r="AU20" s="217"/>
      <c r="AV20" s="217"/>
      <c r="AW20" s="217"/>
      <c r="AX20" s="72"/>
      <c r="AY20" s="72"/>
      <c r="AZ20" s="73"/>
      <c r="BA20" s="73"/>
      <c r="BB20" s="74"/>
      <c r="BC20" s="73"/>
      <c r="BD20" s="73"/>
      <c r="BE20" s="74"/>
      <c r="BF20" s="73"/>
      <c r="BG20" s="73"/>
      <c r="BH20" s="75"/>
      <c r="BI20" s="75"/>
      <c r="BJ20" s="74"/>
      <c r="BK20" s="3"/>
      <c r="BL20" s="3"/>
      <c r="BM20" s="3"/>
    </row>
    <row r="21" spans="1:65" ht="25.5" customHeight="1" x14ac:dyDescent="0.25">
      <c r="A21" s="79"/>
      <c r="B21" s="218"/>
      <c r="C21" s="219"/>
      <c r="D21" s="219"/>
      <c r="E21" s="219"/>
      <c r="F21" s="219"/>
      <c r="G21" s="219"/>
      <c r="H21" s="220"/>
      <c r="I21" s="218"/>
      <c r="J21" s="219"/>
      <c r="K21" s="219"/>
      <c r="L21" s="219"/>
      <c r="M21" s="219"/>
      <c r="N21" s="219"/>
      <c r="O21" s="219"/>
      <c r="P21" s="219"/>
      <c r="Q21" s="219"/>
      <c r="R21" s="219"/>
      <c r="S21" s="219"/>
      <c r="T21" s="219"/>
      <c r="U21" s="220"/>
      <c r="V21" s="218"/>
      <c r="W21" s="219"/>
      <c r="X21" s="219"/>
      <c r="Y21" s="219"/>
      <c r="Z21" s="219"/>
      <c r="AA21" s="219"/>
      <c r="AB21" s="219"/>
      <c r="AC21" s="219"/>
      <c r="AD21" s="219"/>
      <c r="AE21" s="219"/>
      <c r="AF21" s="219"/>
      <c r="AG21" s="219"/>
      <c r="AH21" s="219"/>
      <c r="AI21" s="219"/>
      <c r="AJ21" s="219"/>
      <c r="AK21" s="219"/>
      <c r="AL21" s="219"/>
      <c r="AM21" s="219"/>
      <c r="AN21" s="219"/>
      <c r="AO21" s="219"/>
      <c r="AP21" s="220"/>
      <c r="AQ21" s="54"/>
      <c r="AR21" s="217"/>
      <c r="AS21" s="217"/>
      <c r="AT21" s="217"/>
      <c r="AU21" s="217"/>
      <c r="AV21" s="217"/>
      <c r="AW21" s="217"/>
      <c r="AX21" s="72"/>
      <c r="AY21" s="72"/>
      <c r="AZ21" s="73"/>
      <c r="BA21" s="73"/>
      <c r="BB21" s="74"/>
      <c r="BC21" s="73"/>
      <c r="BD21" s="73"/>
      <c r="BE21" s="74"/>
      <c r="BF21" s="73"/>
      <c r="BG21" s="73"/>
      <c r="BH21" s="75"/>
      <c r="BI21" s="75"/>
      <c r="BJ21" s="74"/>
    </row>
    <row r="22" spans="1:65" x14ac:dyDescent="0.25">
      <c r="A22" s="80"/>
      <c r="B22" s="80"/>
      <c r="C22" s="80"/>
      <c r="D22" s="80"/>
      <c r="E22" s="81"/>
      <c r="F22" s="80"/>
      <c r="G22" s="80"/>
      <c r="H22" s="80"/>
      <c r="I22" s="80"/>
      <c r="J22" s="80"/>
      <c r="K22" s="80"/>
      <c r="L22" s="83"/>
      <c r="M22" s="83"/>
      <c r="N22" s="83"/>
      <c r="O22" s="83"/>
      <c r="P22" s="83"/>
      <c r="Q22" s="83"/>
      <c r="R22" s="83"/>
      <c r="S22" s="83"/>
      <c r="T22" s="83"/>
      <c r="U22" s="83"/>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3"/>
      <c r="AW22" s="83"/>
      <c r="AZ22" s="73"/>
      <c r="BA22" s="73"/>
      <c r="BB22" s="74"/>
      <c r="BC22" s="73"/>
      <c r="BD22" s="73"/>
      <c r="BE22" s="74"/>
      <c r="BF22" s="73"/>
      <c r="BG22" s="73"/>
      <c r="BH22" s="75"/>
      <c r="BI22" s="75"/>
      <c r="BJ22" s="74"/>
    </row>
    <row r="23" spans="1:65" x14ac:dyDescent="0.25">
      <c r="A23" s="80"/>
      <c r="B23" s="80"/>
      <c r="C23" s="80"/>
      <c r="D23" s="80"/>
      <c r="E23" s="81"/>
      <c r="F23" s="80"/>
      <c r="G23" s="80"/>
      <c r="H23" s="80"/>
      <c r="I23" s="80"/>
      <c r="J23" s="80"/>
      <c r="K23" s="80"/>
      <c r="L23" s="83"/>
      <c r="M23" s="83"/>
      <c r="N23" s="83"/>
      <c r="O23" s="83"/>
      <c r="P23" s="83"/>
      <c r="Q23" s="83"/>
      <c r="R23" s="83"/>
      <c r="S23" s="83"/>
      <c r="T23" s="83"/>
      <c r="U23" s="83"/>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3"/>
      <c r="AW23" s="83"/>
      <c r="AZ23" s="73"/>
      <c r="BA23" s="73"/>
      <c r="BB23" s="74"/>
      <c r="BC23" s="73"/>
      <c r="BD23" s="73"/>
      <c r="BE23" s="74"/>
      <c r="BF23" s="73"/>
      <c r="BG23" s="73"/>
      <c r="BH23" s="75"/>
      <c r="BI23" s="75"/>
      <c r="BJ23" s="74"/>
    </row>
    <row r="24" spans="1:65" x14ac:dyDescent="0.25">
      <c r="A24" s="80"/>
      <c r="B24" s="80"/>
      <c r="C24" s="80"/>
      <c r="D24" s="80"/>
      <c r="E24" s="81"/>
      <c r="F24" s="80"/>
      <c r="G24" s="80"/>
      <c r="H24" s="80"/>
      <c r="I24" s="80"/>
      <c r="J24" s="80"/>
      <c r="K24" s="80"/>
      <c r="L24" s="83"/>
      <c r="M24" s="83"/>
      <c r="N24" s="83"/>
      <c r="O24" s="83"/>
      <c r="P24" s="83"/>
      <c r="Q24" s="83"/>
      <c r="R24" s="83"/>
      <c r="S24" s="83"/>
      <c r="T24" s="83"/>
      <c r="U24" s="83"/>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3"/>
      <c r="AW24" s="83"/>
      <c r="AZ24" s="73"/>
      <c r="BA24" s="73"/>
      <c r="BB24" s="74"/>
      <c r="BC24" s="73"/>
      <c r="BD24" s="73"/>
      <c r="BE24" s="74"/>
      <c r="BF24" s="73"/>
      <c r="BG24" s="73"/>
      <c r="BH24" s="75"/>
      <c r="BI24" s="75"/>
      <c r="BJ24" s="74"/>
    </row>
    <row r="25" spans="1:65" x14ac:dyDescent="0.25">
      <c r="A25" s="80"/>
      <c r="B25" s="80"/>
      <c r="C25" s="80"/>
      <c r="D25" s="80"/>
      <c r="E25" s="81"/>
      <c r="F25" s="80"/>
      <c r="G25" s="80"/>
      <c r="H25" s="80"/>
      <c r="I25" s="80"/>
      <c r="J25" s="80"/>
      <c r="K25" s="80"/>
      <c r="L25" s="83"/>
      <c r="M25" s="83"/>
      <c r="N25" s="83"/>
      <c r="O25" s="83"/>
      <c r="P25" s="83"/>
      <c r="Q25" s="83"/>
      <c r="R25" s="83"/>
      <c r="S25" s="83"/>
      <c r="T25" s="83"/>
      <c r="U25" s="83"/>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3"/>
      <c r="AW25" s="83"/>
      <c r="AZ25" s="73"/>
      <c r="BA25" s="73"/>
      <c r="BB25" s="74"/>
      <c r="BC25" s="73"/>
      <c r="BD25" s="73"/>
      <c r="BE25" s="74"/>
      <c r="BF25" s="73"/>
      <c r="BG25" s="73"/>
      <c r="BH25" s="75"/>
      <c r="BI25" s="75"/>
      <c r="BJ25" s="74"/>
    </row>
    <row r="26" spans="1:65" x14ac:dyDescent="0.25">
      <c r="A26" s="80"/>
      <c r="B26" s="80"/>
      <c r="C26" s="80"/>
      <c r="D26" s="80"/>
      <c r="E26" s="81"/>
      <c r="F26" s="80"/>
      <c r="G26" s="80"/>
      <c r="H26" s="80"/>
      <c r="I26" s="80"/>
      <c r="J26" s="80"/>
      <c r="K26" s="80"/>
      <c r="L26" s="83"/>
      <c r="M26" s="83"/>
      <c r="N26" s="83"/>
      <c r="O26" s="83"/>
      <c r="P26" s="83"/>
      <c r="Q26" s="83"/>
      <c r="R26" s="83"/>
      <c r="S26" s="83"/>
      <c r="T26" s="83"/>
      <c r="U26" s="83"/>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3"/>
      <c r="AW26" s="83"/>
      <c r="AZ26" s="73"/>
      <c r="BA26" s="73"/>
      <c r="BB26" s="74"/>
      <c r="BC26" s="73"/>
      <c r="BD26" s="73"/>
      <c r="BE26" s="74"/>
      <c r="BF26" s="73"/>
      <c r="BG26" s="73"/>
      <c r="BH26" s="75"/>
      <c r="BI26" s="75"/>
      <c r="BJ26" s="74"/>
    </row>
    <row r="27" spans="1:65" x14ac:dyDescent="0.25">
      <c r="A27" s="80"/>
      <c r="B27" s="80"/>
      <c r="C27" s="80"/>
      <c r="D27" s="80"/>
      <c r="E27" s="81"/>
      <c r="F27" s="80"/>
      <c r="G27" s="80"/>
      <c r="H27" s="80"/>
      <c r="I27" s="80"/>
      <c r="J27" s="80"/>
      <c r="K27" s="80"/>
      <c r="L27" s="83"/>
      <c r="M27" s="83"/>
      <c r="N27" s="83"/>
      <c r="O27" s="83"/>
      <c r="P27" s="83"/>
      <c r="Q27" s="83"/>
      <c r="R27" s="83"/>
      <c r="S27" s="83"/>
      <c r="T27" s="83"/>
      <c r="U27" s="83"/>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3"/>
      <c r="AW27" s="83"/>
      <c r="AZ27" s="73"/>
      <c r="BA27" s="73"/>
      <c r="BB27" s="74"/>
      <c r="BC27" s="73"/>
      <c r="BD27" s="73"/>
      <c r="BE27" s="74"/>
      <c r="BF27" s="73"/>
      <c r="BG27" s="73"/>
      <c r="BH27" s="75"/>
      <c r="BI27" s="75"/>
      <c r="BJ27" s="74"/>
    </row>
    <row r="28" spans="1:65" x14ac:dyDescent="0.25">
      <c r="A28" s="80"/>
      <c r="B28" s="80"/>
      <c r="C28" s="80"/>
      <c r="D28" s="80"/>
      <c r="E28" s="81"/>
      <c r="F28" s="80"/>
      <c r="G28" s="80"/>
      <c r="H28" s="80"/>
      <c r="I28" s="80"/>
      <c r="J28" s="80"/>
      <c r="K28" s="80"/>
      <c r="L28" s="83"/>
      <c r="M28" s="83"/>
      <c r="N28" s="83"/>
      <c r="O28" s="83"/>
      <c r="P28" s="83"/>
      <c r="Q28" s="83"/>
      <c r="R28" s="83"/>
      <c r="S28" s="83"/>
      <c r="T28" s="83"/>
      <c r="U28" s="83"/>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3"/>
      <c r="AW28" s="83"/>
      <c r="AZ28" s="73"/>
      <c r="BA28" s="73"/>
      <c r="BB28" s="74"/>
      <c r="BC28" s="73"/>
      <c r="BD28" s="73"/>
      <c r="BE28" s="74"/>
      <c r="BF28" s="73"/>
      <c r="BG28" s="73"/>
      <c r="BH28" s="75"/>
      <c r="BI28" s="75"/>
      <c r="BJ28" s="74"/>
    </row>
    <row r="29" spans="1:65" x14ac:dyDescent="0.25">
      <c r="A29" s="80"/>
      <c r="B29" s="80"/>
      <c r="C29" s="80"/>
      <c r="D29" s="80"/>
      <c r="E29" s="81"/>
      <c r="F29" s="80"/>
      <c r="G29" s="80"/>
      <c r="H29" s="80"/>
      <c r="I29" s="80"/>
      <c r="J29" s="80"/>
      <c r="K29" s="80"/>
      <c r="L29" s="83"/>
      <c r="M29" s="83"/>
      <c r="N29" s="83"/>
      <c r="O29" s="83"/>
      <c r="P29" s="83"/>
      <c r="Q29" s="83"/>
      <c r="R29" s="83"/>
      <c r="S29" s="83"/>
      <c r="T29" s="83"/>
      <c r="U29" s="83"/>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3"/>
      <c r="AW29" s="83"/>
      <c r="AZ29" s="73"/>
      <c r="BA29" s="73"/>
      <c r="BB29" s="74"/>
      <c r="BC29" s="73"/>
      <c r="BD29" s="73"/>
      <c r="BE29" s="74"/>
      <c r="BF29" s="73"/>
      <c r="BG29" s="73"/>
      <c r="BH29" s="75"/>
      <c r="BI29" s="75"/>
      <c r="BJ29" s="74"/>
    </row>
    <row r="30" spans="1:65" x14ac:dyDescent="0.25">
      <c r="A30" s="80"/>
      <c r="B30" s="80"/>
      <c r="C30" s="80"/>
      <c r="D30" s="80"/>
      <c r="E30" s="81"/>
      <c r="F30" s="80"/>
      <c r="G30" s="80"/>
      <c r="H30" s="80"/>
      <c r="I30" s="80"/>
      <c r="J30" s="80"/>
      <c r="K30" s="80"/>
      <c r="L30" s="83"/>
      <c r="M30" s="83"/>
      <c r="N30" s="83"/>
      <c r="O30" s="83"/>
      <c r="P30" s="83"/>
      <c r="Q30" s="83"/>
      <c r="R30" s="83"/>
      <c r="S30" s="83"/>
      <c r="T30" s="83"/>
      <c r="U30" s="83"/>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3"/>
      <c r="AW30" s="83"/>
      <c r="AZ30" s="73"/>
      <c r="BA30" s="73"/>
      <c r="BB30" s="74"/>
      <c r="BC30" s="73"/>
      <c r="BD30" s="73"/>
      <c r="BE30" s="74"/>
      <c r="BF30" s="73"/>
      <c r="BG30" s="73"/>
      <c r="BH30" s="75"/>
      <c r="BI30" s="75"/>
      <c r="BJ30" s="74"/>
    </row>
    <row r="31" spans="1:65" x14ac:dyDescent="0.25">
      <c r="A31" s="80"/>
      <c r="B31" s="80"/>
      <c r="C31" s="80"/>
      <c r="D31" s="80"/>
      <c r="E31" s="81"/>
      <c r="F31" s="80"/>
      <c r="G31" s="80"/>
      <c r="H31" s="80"/>
      <c r="I31" s="80"/>
      <c r="J31" s="80"/>
      <c r="K31" s="80"/>
      <c r="L31" s="83"/>
      <c r="M31" s="83"/>
      <c r="N31" s="83"/>
      <c r="O31" s="83"/>
      <c r="P31" s="83"/>
      <c r="Q31" s="83"/>
      <c r="R31" s="83"/>
      <c r="S31" s="83"/>
      <c r="T31" s="83"/>
      <c r="U31" s="83"/>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3"/>
      <c r="AW31" s="83"/>
      <c r="AZ31" s="73"/>
      <c r="BA31" s="73"/>
      <c r="BB31" s="74"/>
      <c r="BC31" s="73"/>
      <c r="BD31" s="73"/>
      <c r="BE31" s="74"/>
      <c r="BF31" s="73"/>
      <c r="BG31" s="73"/>
      <c r="BH31" s="75"/>
      <c r="BI31" s="75"/>
      <c r="BJ31" s="74"/>
    </row>
    <row r="32" spans="1:65" x14ac:dyDescent="0.25">
      <c r="A32" s="80"/>
      <c r="B32" s="80"/>
      <c r="C32" s="80"/>
      <c r="D32" s="80"/>
      <c r="E32" s="81"/>
      <c r="F32" s="80"/>
      <c r="G32" s="80"/>
      <c r="H32" s="80"/>
      <c r="I32" s="80"/>
      <c r="J32" s="80"/>
      <c r="K32" s="80"/>
      <c r="L32" s="83"/>
      <c r="M32" s="83"/>
      <c r="N32" s="83"/>
      <c r="O32" s="83"/>
      <c r="P32" s="83"/>
      <c r="Q32" s="83"/>
      <c r="R32" s="83"/>
      <c r="S32" s="83"/>
      <c r="T32" s="83"/>
      <c r="U32" s="83"/>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3"/>
      <c r="AW32" s="83"/>
      <c r="AZ32" s="73"/>
      <c r="BA32" s="73"/>
      <c r="BB32" s="74"/>
      <c r="BC32" s="73"/>
      <c r="BD32" s="73"/>
      <c r="BE32" s="74"/>
      <c r="BF32" s="73"/>
      <c r="BG32" s="73"/>
      <c r="BH32" s="75"/>
      <c r="BI32" s="75"/>
      <c r="BJ32" s="74"/>
    </row>
    <row r="33" spans="1:62" x14ac:dyDescent="0.25">
      <c r="A33" s="80"/>
      <c r="B33" s="80"/>
      <c r="C33" s="80"/>
      <c r="D33" s="80"/>
      <c r="E33" s="81"/>
      <c r="F33" s="80"/>
      <c r="G33" s="80"/>
      <c r="H33" s="80"/>
      <c r="I33" s="80"/>
      <c r="J33" s="80"/>
      <c r="K33" s="80"/>
      <c r="L33" s="83"/>
      <c r="M33" s="83"/>
      <c r="N33" s="83"/>
      <c r="O33" s="83"/>
      <c r="P33" s="83"/>
      <c r="Q33" s="83"/>
      <c r="R33" s="83"/>
      <c r="S33" s="83"/>
      <c r="T33" s="83"/>
      <c r="U33" s="83"/>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3"/>
      <c r="AW33" s="83"/>
      <c r="AZ33" s="73"/>
      <c r="BA33" s="73"/>
      <c r="BB33" s="74"/>
      <c r="BC33" s="73"/>
      <c r="BD33" s="73"/>
      <c r="BE33" s="74"/>
      <c r="BF33" s="73"/>
      <c r="BG33" s="73"/>
      <c r="BH33" s="75"/>
      <c r="BI33" s="75"/>
      <c r="BJ33" s="74"/>
    </row>
    <row r="34" spans="1:62" x14ac:dyDescent="0.25">
      <c r="A34" s="80"/>
      <c r="B34" s="80"/>
      <c r="C34" s="80"/>
      <c r="D34" s="80"/>
      <c r="E34" s="81"/>
      <c r="F34" s="80"/>
      <c r="G34" s="80"/>
      <c r="H34" s="80"/>
      <c r="I34" s="80"/>
      <c r="J34" s="80"/>
      <c r="K34" s="80"/>
      <c r="L34" s="83"/>
      <c r="M34" s="83"/>
      <c r="N34" s="83"/>
      <c r="O34" s="83"/>
      <c r="P34" s="83"/>
      <c r="Q34" s="83"/>
      <c r="R34" s="83"/>
      <c r="S34" s="83"/>
      <c r="T34" s="83"/>
      <c r="U34" s="83"/>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3"/>
      <c r="AW34" s="83"/>
      <c r="AZ34" s="73"/>
      <c r="BA34" s="73"/>
      <c r="BB34" s="74"/>
      <c r="BC34" s="73"/>
      <c r="BD34" s="73"/>
      <c r="BE34" s="74"/>
      <c r="BF34" s="73"/>
      <c r="BG34" s="73"/>
      <c r="BH34" s="75"/>
      <c r="BI34" s="75"/>
      <c r="BJ34" s="74"/>
    </row>
    <row r="35" spans="1:62" x14ac:dyDescent="0.25">
      <c r="A35" s="80"/>
      <c r="B35" s="80"/>
      <c r="C35" s="80"/>
      <c r="D35" s="80"/>
      <c r="E35" s="81"/>
      <c r="F35" s="80"/>
      <c r="G35" s="80"/>
      <c r="H35" s="80"/>
      <c r="I35" s="80"/>
      <c r="J35" s="80"/>
      <c r="K35" s="80"/>
      <c r="L35" s="83"/>
      <c r="M35" s="83"/>
      <c r="N35" s="83"/>
      <c r="O35" s="83"/>
      <c r="P35" s="83"/>
      <c r="Q35" s="83"/>
      <c r="R35" s="83"/>
      <c r="S35" s="83"/>
      <c r="T35" s="83"/>
      <c r="U35" s="83"/>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3"/>
      <c r="AW35" s="83"/>
      <c r="AZ35" s="73"/>
      <c r="BA35" s="73"/>
      <c r="BB35" s="74"/>
      <c r="BC35" s="73"/>
      <c r="BD35" s="73"/>
      <c r="BE35" s="74"/>
      <c r="BF35" s="73"/>
      <c r="BG35" s="73"/>
      <c r="BH35" s="75"/>
      <c r="BI35" s="75"/>
      <c r="BJ35" s="74"/>
    </row>
    <row r="36" spans="1:62" x14ac:dyDescent="0.25">
      <c r="A36" s="80"/>
      <c r="B36" s="80"/>
      <c r="C36" s="80"/>
      <c r="D36" s="80"/>
      <c r="E36" s="81"/>
      <c r="F36" s="80"/>
      <c r="G36" s="80"/>
      <c r="H36" s="80"/>
      <c r="I36" s="80"/>
      <c r="J36" s="80"/>
      <c r="K36" s="80"/>
      <c r="L36" s="83"/>
      <c r="M36" s="83"/>
      <c r="N36" s="83"/>
      <c r="O36" s="83"/>
      <c r="P36" s="83"/>
      <c r="Q36" s="83"/>
      <c r="R36" s="83"/>
      <c r="S36" s="83"/>
      <c r="T36" s="83"/>
      <c r="U36" s="83"/>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3"/>
      <c r="AW36" s="83"/>
      <c r="AZ36" s="73"/>
      <c r="BA36" s="73"/>
      <c r="BB36" s="74"/>
      <c r="BC36" s="73"/>
      <c r="BD36" s="73"/>
      <c r="BE36" s="74"/>
      <c r="BF36" s="73"/>
      <c r="BG36" s="73"/>
      <c r="BH36" s="75"/>
      <c r="BI36" s="75"/>
      <c r="BJ36" s="74"/>
    </row>
    <row r="37" spans="1:62" x14ac:dyDescent="0.25">
      <c r="A37" s="80"/>
      <c r="B37" s="80"/>
      <c r="C37" s="80"/>
      <c r="D37" s="80"/>
      <c r="E37" s="81"/>
      <c r="F37" s="80"/>
      <c r="G37" s="80"/>
      <c r="H37" s="80"/>
      <c r="I37" s="80"/>
      <c r="J37" s="80"/>
      <c r="K37" s="80"/>
      <c r="L37" s="83"/>
      <c r="M37" s="83"/>
      <c r="N37" s="83"/>
      <c r="O37" s="83"/>
      <c r="P37" s="83"/>
      <c r="Q37" s="83"/>
      <c r="R37" s="83"/>
      <c r="S37" s="83"/>
      <c r="T37" s="83"/>
      <c r="U37" s="83"/>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3"/>
      <c r="AW37" s="83"/>
      <c r="AZ37" s="73"/>
      <c r="BA37" s="73"/>
      <c r="BB37" s="74"/>
      <c r="BC37" s="73"/>
      <c r="BD37" s="73"/>
      <c r="BE37" s="74"/>
      <c r="BF37" s="73"/>
      <c r="BG37" s="73"/>
      <c r="BH37" s="75"/>
      <c r="BI37" s="75"/>
      <c r="BJ37" s="74"/>
    </row>
    <row r="38" spans="1:62" x14ac:dyDescent="0.25">
      <c r="A38" s="80"/>
      <c r="B38" s="80"/>
      <c r="C38" s="80"/>
      <c r="D38" s="80"/>
      <c r="E38" s="81"/>
      <c r="F38" s="80"/>
      <c r="G38" s="80"/>
      <c r="H38" s="80"/>
      <c r="I38" s="80"/>
      <c r="J38" s="80"/>
      <c r="K38" s="80"/>
      <c r="L38" s="83"/>
      <c r="M38" s="83"/>
      <c r="N38" s="83"/>
      <c r="O38" s="83"/>
      <c r="P38" s="83"/>
      <c r="Q38" s="83"/>
      <c r="R38" s="83"/>
      <c r="S38" s="83"/>
      <c r="T38" s="83"/>
      <c r="U38" s="83"/>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3"/>
      <c r="AW38" s="83"/>
      <c r="AZ38" s="73"/>
      <c r="BA38" s="73"/>
      <c r="BB38" s="74"/>
      <c r="BC38" s="73"/>
      <c r="BD38" s="73"/>
      <c r="BE38" s="74"/>
      <c r="BF38" s="73"/>
      <c r="BG38" s="73"/>
      <c r="BH38" s="75"/>
      <c r="BI38" s="75"/>
      <c r="BJ38" s="74"/>
    </row>
    <row r="39" spans="1:62" x14ac:dyDescent="0.25">
      <c r="A39" s="80"/>
      <c r="B39" s="80"/>
      <c r="C39" s="80"/>
      <c r="D39" s="80"/>
      <c r="E39" s="81"/>
      <c r="F39" s="80"/>
      <c r="G39" s="80"/>
      <c r="H39" s="80"/>
      <c r="I39" s="80"/>
      <c r="J39" s="80"/>
      <c r="K39" s="80"/>
      <c r="L39" s="83"/>
      <c r="M39" s="83"/>
      <c r="N39" s="83"/>
      <c r="O39" s="83"/>
      <c r="P39" s="83"/>
      <c r="Q39" s="83"/>
      <c r="R39" s="83"/>
      <c r="S39" s="83"/>
      <c r="T39" s="83"/>
      <c r="U39" s="83"/>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3"/>
      <c r="AW39" s="83"/>
      <c r="AZ39" s="73"/>
      <c r="BA39" s="73"/>
      <c r="BB39" s="74"/>
      <c r="BC39" s="73"/>
      <c r="BD39" s="73"/>
      <c r="BE39" s="74"/>
      <c r="BF39" s="73"/>
      <c r="BG39" s="73"/>
      <c r="BH39" s="75"/>
      <c r="BI39" s="75"/>
      <c r="BJ39" s="74"/>
    </row>
    <row r="40" spans="1:62" x14ac:dyDescent="0.25">
      <c r="A40" s="80"/>
      <c r="B40" s="80"/>
      <c r="C40" s="80"/>
      <c r="D40" s="80"/>
      <c r="E40" s="81"/>
      <c r="F40" s="80"/>
      <c r="G40" s="80"/>
      <c r="H40" s="80"/>
      <c r="I40" s="80"/>
      <c r="J40" s="80"/>
      <c r="K40" s="80"/>
      <c r="L40" s="83"/>
      <c r="M40" s="83"/>
      <c r="N40" s="83"/>
      <c r="O40" s="83"/>
      <c r="P40" s="83"/>
      <c r="Q40" s="83"/>
      <c r="R40" s="83"/>
      <c r="S40" s="83"/>
      <c r="T40" s="83"/>
      <c r="U40" s="83"/>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3"/>
      <c r="AW40" s="83"/>
      <c r="AZ40" s="73"/>
      <c r="BA40" s="73"/>
      <c r="BB40" s="74"/>
      <c r="BC40" s="73"/>
      <c r="BD40" s="73"/>
      <c r="BE40" s="74"/>
      <c r="BF40" s="73"/>
      <c r="BG40" s="73"/>
      <c r="BH40" s="75"/>
      <c r="BI40" s="75"/>
      <c r="BJ40" s="74"/>
    </row>
    <row r="41" spans="1:62" x14ac:dyDescent="0.25">
      <c r="A41" s="80"/>
      <c r="B41" s="80"/>
      <c r="C41" s="80"/>
      <c r="D41" s="80"/>
      <c r="E41" s="81"/>
      <c r="F41" s="80"/>
      <c r="G41" s="80"/>
      <c r="H41" s="80"/>
      <c r="I41" s="80"/>
      <c r="J41" s="80"/>
      <c r="K41" s="80"/>
      <c r="L41" s="83"/>
      <c r="M41" s="83"/>
      <c r="N41" s="83"/>
      <c r="O41" s="83"/>
      <c r="P41" s="83"/>
      <c r="Q41" s="83"/>
      <c r="R41" s="83"/>
      <c r="S41" s="83"/>
      <c r="T41" s="83"/>
      <c r="U41" s="83"/>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3"/>
      <c r="AW41" s="83"/>
      <c r="AZ41" s="73"/>
      <c r="BA41" s="73"/>
      <c r="BB41" s="74"/>
      <c r="BC41" s="73"/>
      <c r="BD41" s="73"/>
      <c r="BE41" s="74"/>
      <c r="BF41" s="73"/>
      <c r="BG41" s="73"/>
      <c r="BH41" s="75"/>
      <c r="BI41" s="75"/>
      <c r="BJ41" s="74"/>
    </row>
    <row r="42" spans="1:62" x14ac:dyDescent="0.25">
      <c r="A42" s="80"/>
      <c r="B42" s="80"/>
      <c r="C42" s="80"/>
      <c r="D42" s="80"/>
      <c r="E42" s="81"/>
      <c r="F42" s="80"/>
      <c r="G42" s="80"/>
      <c r="H42" s="80"/>
      <c r="I42" s="80"/>
      <c r="J42" s="80"/>
      <c r="K42" s="80"/>
      <c r="L42" s="83"/>
      <c r="M42" s="83"/>
      <c r="N42" s="83"/>
      <c r="O42" s="83"/>
      <c r="P42" s="83"/>
      <c r="Q42" s="83"/>
      <c r="R42" s="83"/>
      <c r="S42" s="83"/>
      <c r="T42" s="83"/>
      <c r="U42" s="83"/>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3"/>
      <c r="AW42" s="83"/>
      <c r="AZ42" s="73"/>
      <c r="BA42" s="73"/>
      <c r="BB42" s="74"/>
      <c r="BC42" s="73"/>
      <c r="BD42" s="73"/>
      <c r="BE42" s="74"/>
      <c r="BF42" s="73"/>
      <c r="BG42" s="73"/>
      <c r="BH42" s="75"/>
      <c r="BI42" s="75"/>
      <c r="BJ42" s="74"/>
    </row>
    <row r="43" spans="1:62" x14ac:dyDescent="0.25">
      <c r="A43" s="80"/>
      <c r="B43" s="80"/>
      <c r="C43" s="80"/>
      <c r="D43" s="80"/>
      <c r="E43" s="81"/>
      <c r="F43" s="80"/>
      <c r="G43" s="80"/>
      <c r="H43" s="80"/>
      <c r="I43" s="80"/>
      <c r="J43" s="80"/>
      <c r="K43" s="80"/>
      <c r="L43" s="83"/>
      <c r="M43" s="83"/>
      <c r="N43" s="83"/>
      <c r="O43" s="83"/>
      <c r="P43" s="83"/>
      <c r="Q43" s="83"/>
      <c r="R43" s="83"/>
      <c r="S43" s="83"/>
      <c r="T43" s="83"/>
      <c r="U43" s="83"/>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3"/>
      <c r="AW43" s="83"/>
      <c r="AZ43" s="73"/>
      <c r="BA43" s="73"/>
      <c r="BB43" s="74"/>
      <c r="BC43" s="73"/>
      <c r="BD43" s="73"/>
      <c r="BE43" s="74"/>
      <c r="BF43" s="73"/>
      <c r="BG43" s="73"/>
      <c r="BH43" s="75"/>
      <c r="BI43" s="75"/>
      <c r="BJ43" s="74"/>
    </row>
    <row r="44" spans="1:62" x14ac:dyDescent="0.25">
      <c r="A44" s="80"/>
      <c r="B44" s="80"/>
      <c r="C44" s="80"/>
      <c r="D44" s="80"/>
      <c r="E44" s="81"/>
      <c r="F44" s="80"/>
      <c r="G44" s="80"/>
      <c r="H44" s="80"/>
      <c r="I44" s="80"/>
      <c r="J44" s="80"/>
      <c r="K44" s="80"/>
      <c r="L44" s="83"/>
      <c r="M44" s="83"/>
      <c r="N44" s="83"/>
      <c r="O44" s="83"/>
      <c r="P44" s="83"/>
      <c r="Q44" s="83"/>
      <c r="R44" s="83"/>
      <c r="S44" s="83"/>
      <c r="T44" s="83"/>
      <c r="U44" s="83"/>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3"/>
      <c r="AW44" s="83"/>
      <c r="AZ44" s="73"/>
      <c r="BA44" s="73"/>
      <c r="BB44" s="74"/>
      <c r="BC44" s="73"/>
      <c r="BD44" s="73"/>
      <c r="BE44" s="74"/>
      <c r="BF44" s="73"/>
      <c r="BG44" s="73"/>
      <c r="BH44" s="75"/>
      <c r="BI44" s="75"/>
      <c r="BJ44" s="74"/>
    </row>
    <row r="45" spans="1:62" x14ac:dyDescent="0.25">
      <c r="A45" s="80"/>
      <c r="B45" s="80"/>
      <c r="C45" s="80"/>
      <c r="D45" s="80"/>
      <c r="E45" s="81"/>
      <c r="F45" s="80"/>
      <c r="G45" s="80"/>
      <c r="H45" s="80"/>
      <c r="I45" s="80"/>
      <c r="J45" s="80"/>
      <c r="K45" s="80"/>
      <c r="L45" s="83"/>
      <c r="M45" s="83"/>
      <c r="N45" s="83"/>
      <c r="O45" s="83"/>
      <c r="P45" s="83"/>
      <c r="Q45" s="83"/>
      <c r="R45" s="83"/>
      <c r="S45" s="83"/>
      <c r="T45" s="83"/>
      <c r="U45" s="83"/>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3"/>
      <c r="AW45" s="83"/>
      <c r="AZ45" s="73"/>
      <c r="BA45" s="73"/>
      <c r="BB45" s="74"/>
      <c r="BC45" s="73"/>
      <c r="BD45" s="73"/>
      <c r="BE45" s="74"/>
      <c r="BF45" s="73"/>
      <c r="BG45" s="73"/>
      <c r="BH45" s="75"/>
      <c r="BI45" s="75"/>
      <c r="BJ45" s="74"/>
    </row>
    <row r="46" spans="1:62" x14ac:dyDescent="0.25">
      <c r="A46" s="80"/>
      <c r="B46" s="80"/>
      <c r="C46" s="80"/>
      <c r="D46" s="80"/>
      <c r="E46" s="81"/>
      <c r="F46" s="80"/>
      <c r="G46" s="80"/>
      <c r="H46" s="80"/>
      <c r="I46" s="80"/>
      <c r="J46" s="80"/>
      <c r="K46" s="80"/>
      <c r="L46" s="83"/>
      <c r="M46" s="83"/>
      <c r="N46" s="83"/>
      <c r="O46" s="83"/>
      <c r="P46" s="83"/>
      <c r="Q46" s="83"/>
      <c r="R46" s="83"/>
      <c r="S46" s="83"/>
      <c r="T46" s="83"/>
      <c r="U46" s="83"/>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3"/>
      <c r="AW46" s="83"/>
      <c r="AZ46" s="73"/>
      <c r="BA46" s="73"/>
      <c r="BB46" s="74"/>
      <c r="BC46" s="73"/>
      <c r="BD46" s="73"/>
      <c r="BE46" s="74"/>
      <c r="BF46" s="73"/>
      <c r="BG46" s="73"/>
      <c r="BH46" s="75"/>
      <c r="BI46" s="75"/>
      <c r="BJ46" s="74"/>
    </row>
    <row r="47" spans="1:62" x14ac:dyDescent="0.25">
      <c r="A47" s="80"/>
      <c r="B47" s="80"/>
      <c r="C47" s="80"/>
      <c r="D47" s="80"/>
      <c r="E47" s="81"/>
      <c r="F47" s="80"/>
      <c r="G47" s="80"/>
      <c r="H47" s="80"/>
      <c r="I47" s="80"/>
      <c r="J47" s="80"/>
      <c r="K47" s="80"/>
      <c r="L47" s="83"/>
      <c r="M47" s="83"/>
      <c r="N47" s="83"/>
      <c r="O47" s="83"/>
      <c r="P47" s="83"/>
      <c r="Q47" s="83"/>
      <c r="R47" s="83"/>
      <c r="S47" s="83"/>
      <c r="T47" s="83"/>
      <c r="U47" s="83"/>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3"/>
      <c r="AW47" s="83"/>
      <c r="AZ47" s="73"/>
      <c r="BA47" s="73"/>
      <c r="BB47" s="74"/>
      <c r="BC47" s="73"/>
      <c r="BD47" s="73"/>
      <c r="BE47" s="74"/>
      <c r="BF47" s="73"/>
      <c r="BG47" s="73"/>
      <c r="BH47" s="75"/>
      <c r="BI47" s="75"/>
      <c r="BJ47" s="74"/>
    </row>
    <row r="48" spans="1:62" x14ac:dyDescent="0.25">
      <c r="A48" s="80"/>
      <c r="B48" s="80"/>
      <c r="C48" s="80"/>
      <c r="D48" s="80"/>
      <c r="E48" s="81"/>
      <c r="F48" s="80"/>
      <c r="G48" s="80"/>
      <c r="H48" s="80"/>
      <c r="I48" s="80"/>
      <c r="J48" s="80"/>
      <c r="K48" s="80"/>
      <c r="L48" s="83"/>
      <c r="M48" s="83"/>
      <c r="N48" s="83"/>
      <c r="O48" s="83"/>
      <c r="P48" s="83"/>
      <c r="Q48" s="83"/>
      <c r="R48" s="83"/>
      <c r="S48" s="83"/>
      <c r="T48" s="83"/>
      <c r="U48" s="83"/>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3"/>
      <c r="AW48" s="83"/>
      <c r="AZ48" s="73"/>
      <c r="BA48" s="73"/>
      <c r="BB48" s="74"/>
      <c r="BC48" s="73"/>
      <c r="BD48" s="73"/>
      <c r="BE48" s="74"/>
      <c r="BF48" s="73"/>
      <c r="BG48" s="73"/>
      <c r="BH48" s="75"/>
      <c r="BI48" s="75"/>
      <c r="BJ48" s="74"/>
    </row>
    <row r="49" spans="1:62" x14ac:dyDescent="0.25">
      <c r="A49" s="80"/>
      <c r="B49" s="80"/>
      <c r="C49" s="80"/>
      <c r="D49" s="80"/>
      <c r="E49" s="81"/>
      <c r="F49" s="80"/>
      <c r="G49" s="80"/>
      <c r="H49" s="80"/>
      <c r="I49" s="80"/>
      <c r="J49" s="80"/>
      <c r="K49" s="80"/>
      <c r="L49" s="83"/>
      <c r="M49" s="83"/>
      <c r="N49" s="83"/>
      <c r="O49" s="83"/>
      <c r="P49" s="83"/>
      <c r="Q49" s="83"/>
      <c r="R49" s="83"/>
      <c r="S49" s="83"/>
      <c r="T49" s="83"/>
      <c r="U49" s="83"/>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3"/>
      <c r="AW49" s="83"/>
      <c r="AZ49" s="73"/>
      <c r="BA49" s="73"/>
      <c r="BB49" s="74"/>
      <c r="BC49" s="73"/>
      <c r="BD49" s="73"/>
      <c r="BE49" s="74"/>
      <c r="BF49" s="73"/>
      <c r="BG49" s="73"/>
      <c r="BH49" s="75"/>
      <c r="BI49" s="75"/>
      <c r="BJ49" s="74"/>
    </row>
    <row r="50" spans="1:62" x14ac:dyDescent="0.25">
      <c r="A50" s="80"/>
      <c r="B50" s="80"/>
      <c r="C50" s="80"/>
      <c r="D50" s="80"/>
      <c r="E50" s="81"/>
      <c r="F50" s="80"/>
      <c r="G50" s="80"/>
      <c r="H50" s="80"/>
      <c r="I50" s="80"/>
      <c r="J50" s="80"/>
      <c r="K50" s="80"/>
      <c r="L50" s="83"/>
      <c r="M50" s="83"/>
      <c r="N50" s="83"/>
      <c r="O50" s="83"/>
      <c r="P50" s="83"/>
      <c r="Q50" s="83"/>
      <c r="R50" s="83"/>
      <c r="S50" s="83"/>
      <c r="T50" s="83"/>
      <c r="U50" s="83"/>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3"/>
      <c r="AW50" s="83"/>
      <c r="AZ50" s="73"/>
      <c r="BA50" s="73"/>
      <c r="BB50" s="74"/>
      <c r="BC50" s="73"/>
      <c r="BD50" s="73"/>
      <c r="BE50" s="74"/>
      <c r="BF50" s="73"/>
      <c r="BG50" s="73"/>
      <c r="BH50" s="75"/>
      <c r="BI50" s="75"/>
      <c r="BJ50" s="74"/>
    </row>
    <row r="51" spans="1:62" x14ac:dyDescent="0.25">
      <c r="A51" s="80"/>
      <c r="B51" s="80"/>
      <c r="C51" s="80"/>
      <c r="D51" s="80"/>
      <c r="E51" s="81"/>
      <c r="F51" s="80"/>
      <c r="G51" s="80"/>
      <c r="H51" s="80"/>
      <c r="I51" s="80"/>
      <c r="J51" s="80"/>
      <c r="K51" s="80"/>
      <c r="L51" s="83"/>
      <c r="M51" s="83"/>
      <c r="N51" s="83"/>
      <c r="O51" s="83"/>
      <c r="P51" s="83"/>
      <c r="Q51" s="83"/>
      <c r="R51" s="83"/>
      <c r="S51" s="83"/>
      <c r="T51" s="83"/>
      <c r="U51" s="83"/>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3"/>
      <c r="AW51" s="83"/>
      <c r="AZ51" s="73"/>
      <c r="BA51" s="73"/>
      <c r="BB51" s="74"/>
      <c r="BC51" s="73"/>
      <c r="BD51" s="73"/>
      <c r="BE51" s="74"/>
      <c r="BF51" s="73"/>
      <c r="BG51" s="73"/>
      <c r="BH51" s="75"/>
      <c r="BI51" s="75"/>
      <c r="BJ51" s="74"/>
    </row>
    <row r="52" spans="1:62" x14ac:dyDescent="0.25">
      <c r="A52" s="80"/>
      <c r="B52" s="80"/>
      <c r="C52" s="80"/>
      <c r="D52" s="80"/>
      <c r="E52" s="81"/>
      <c r="F52" s="80"/>
      <c r="G52" s="80"/>
      <c r="H52" s="80"/>
      <c r="I52" s="80"/>
      <c r="J52" s="80"/>
      <c r="K52" s="80"/>
      <c r="L52" s="83"/>
      <c r="M52" s="83"/>
      <c r="N52" s="83"/>
      <c r="O52" s="83"/>
      <c r="P52" s="83"/>
      <c r="Q52" s="83"/>
      <c r="R52" s="83"/>
      <c r="S52" s="83"/>
      <c r="T52" s="83"/>
      <c r="U52" s="83"/>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3"/>
      <c r="AW52" s="83"/>
      <c r="AZ52" s="73"/>
      <c r="BA52" s="73"/>
      <c r="BB52" s="74"/>
      <c r="BC52" s="73"/>
      <c r="BD52" s="73"/>
      <c r="BE52" s="74"/>
      <c r="BF52" s="73"/>
      <c r="BG52" s="73"/>
      <c r="BH52" s="75"/>
      <c r="BI52" s="75"/>
      <c r="BJ52" s="74"/>
    </row>
    <row r="53" spans="1:62" x14ac:dyDescent="0.25">
      <c r="A53" s="80"/>
      <c r="B53" s="80"/>
      <c r="C53" s="80"/>
      <c r="D53" s="80"/>
      <c r="E53" s="81"/>
      <c r="F53" s="80"/>
      <c r="G53" s="80"/>
      <c r="H53" s="80"/>
      <c r="I53" s="80"/>
      <c r="J53" s="80"/>
      <c r="K53" s="80"/>
      <c r="L53" s="83"/>
      <c r="M53" s="83"/>
      <c r="N53" s="83"/>
      <c r="O53" s="83"/>
      <c r="P53" s="83"/>
      <c r="Q53" s="83"/>
      <c r="R53" s="83"/>
      <c r="S53" s="83"/>
      <c r="T53" s="83"/>
      <c r="U53" s="83"/>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3"/>
      <c r="AW53" s="83"/>
      <c r="AZ53" s="73"/>
      <c r="BA53" s="73"/>
      <c r="BB53" s="74"/>
      <c r="BC53" s="73"/>
      <c r="BD53" s="73"/>
      <c r="BE53" s="74"/>
      <c r="BF53" s="73"/>
      <c r="BG53" s="73"/>
      <c r="BH53" s="75"/>
      <c r="BI53" s="75"/>
      <c r="BJ53" s="74"/>
    </row>
    <row r="54" spans="1:62" x14ac:dyDescent="0.25">
      <c r="A54" s="80"/>
      <c r="B54" s="80"/>
      <c r="C54" s="80"/>
      <c r="D54" s="80"/>
      <c r="E54" s="81"/>
      <c r="F54" s="80"/>
      <c r="G54" s="80"/>
      <c r="H54" s="80"/>
      <c r="I54" s="80"/>
      <c r="J54" s="80"/>
      <c r="K54" s="80"/>
      <c r="L54" s="83"/>
      <c r="M54" s="83"/>
      <c r="N54" s="83"/>
      <c r="O54" s="83"/>
      <c r="P54" s="83"/>
      <c r="Q54" s="83"/>
      <c r="R54" s="83"/>
      <c r="S54" s="83"/>
      <c r="T54" s="83"/>
      <c r="U54" s="83"/>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3"/>
      <c r="AW54" s="83"/>
      <c r="AZ54" s="73"/>
      <c r="BA54" s="73"/>
      <c r="BB54" s="74"/>
      <c r="BC54" s="73"/>
      <c r="BD54" s="73"/>
      <c r="BE54" s="74"/>
      <c r="BF54" s="73"/>
      <c r="BG54" s="73"/>
      <c r="BH54" s="75"/>
      <c r="BI54" s="75"/>
      <c r="BJ54" s="74"/>
    </row>
    <row r="55" spans="1:62" x14ac:dyDescent="0.25">
      <c r="A55" s="80"/>
      <c r="B55" s="80"/>
      <c r="C55" s="80"/>
      <c r="D55" s="80"/>
      <c r="E55" s="81"/>
      <c r="F55" s="80"/>
      <c r="G55" s="80"/>
      <c r="H55" s="80"/>
      <c r="I55" s="80"/>
      <c r="J55" s="80"/>
      <c r="K55" s="80"/>
      <c r="L55" s="83"/>
      <c r="M55" s="83"/>
      <c r="N55" s="83"/>
      <c r="O55" s="83"/>
      <c r="P55" s="83"/>
      <c r="Q55" s="83"/>
      <c r="R55" s="83"/>
      <c r="S55" s="83"/>
      <c r="T55" s="83"/>
      <c r="U55" s="83"/>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3"/>
      <c r="AW55" s="83"/>
      <c r="AZ55" s="73"/>
      <c r="BA55" s="73"/>
      <c r="BB55" s="74"/>
      <c r="BC55" s="73"/>
      <c r="BD55" s="73"/>
      <c r="BE55" s="74"/>
      <c r="BF55" s="73"/>
      <c r="BG55" s="73"/>
      <c r="BH55" s="75"/>
      <c r="BI55" s="75"/>
      <c r="BJ55" s="74"/>
    </row>
    <row r="56" spans="1:62" x14ac:dyDescent="0.25">
      <c r="A56" s="80"/>
      <c r="B56" s="80"/>
      <c r="C56" s="80"/>
      <c r="D56" s="80"/>
      <c r="E56" s="81"/>
      <c r="F56" s="80"/>
      <c r="G56" s="80"/>
      <c r="H56" s="80"/>
      <c r="I56" s="80"/>
      <c r="J56" s="80"/>
      <c r="K56" s="80"/>
      <c r="L56" s="83"/>
      <c r="M56" s="83"/>
      <c r="N56" s="83"/>
      <c r="O56" s="83"/>
      <c r="P56" s="83"/>
      <c r="Q56" s="83"/>
      <c r="R56" s="83"/>
      <c r="S56" s="83"/>
      <c r="T56" s="83"/>
      <c r="U56" s="83"/>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3"/>
      <c r="AW56" s="83"/>
      <c r="AZ56" s="73"/>
      <c r="BA56" s="73"/>
      <c r="BB56" s="74"/>
      <c r="BC56" s="73"/>
      <c r="BD56" s="73"/>
      <c r="BE56" s="74"/>
      <c r="BF56" s="73"/>
      <c r="BG56" s="73"/>
      <c r="BH56" s="75"/>
      <c r="BI56" s="75"/>
      <c r="BJ56" s="74"/>
    </row>
    <row r="57" spans="1:62" x14ac:dyDescent="0.25">
      <c r="A57" s="80"/>
      <c r="B57" s="80"/>
      <c r="C57" s="80"/>
      <c r="D57" s="80"/>
      <c r="E57" s="81"/>
      <c r="F57" s="80"/>
      <c r="G57" s="80"/>
      <c r="H57" s="80"/>
      <c r="I57" s="80"/>
      <c r="J57" s="80"/>
      <c r="K57" s="80"/>
      <c r="L57" s="83"/>
      <c r="M57" s="83"/>
      <c r="N57" s="83"/>
      <c r="O57" s="83"/>
      <c r="P57" s="83"/>
      <c r="Q57" s="83"/>
      <c r="R57" s="83"/>
      <c r="S57" s="83"/>
      <c r="T57" s="83"/>
      <c r="U57" s="83"/>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3"/>
      <c r="AW57" s="83"/>
      <c r="AZ57" s="73"/>
      <c r="BA57" s="73"/>
      <c r="BB57" s="74"/>
      <c r="BC57" s="73"/>
      <c r="BD57" s="73"/>
      <c r="BE57" s="74"/>
      <c r="BF57" s="73"/>
      <c r="BG57" s="73"/>
      <c r="BH57" s="75"/>
      <c r="BI57" s="75"/>
      <c r="BJ57" s="74"/>
    </row>
    <row r="58" spans="1:62" x14ac:dyDescent="0.25">
      <c r="A58" s="80"/>
      <c r="B58" s="80"/>
      <c r="C58" s="80"/>
      <c r="D58" s="80"/>
      <c r="E58" s="81"/>
      <c r="F58" s="80"/>
      <c r="G58" s="80"/>
      <c r="H58" s="80"/>
      <c r="I58" s="80"/>
      <c r="J58" s="80"/>
      <c r="K58" s="80"/>
      <c r="L58" s="83"/>
      <c r="M58" s="83"/>
      <c r="N58" s="83"/>
      <c r="O58" s="83"/>
      <c r="P58" s="83"/>
      <c r="Q58" s="83"/>
      <c r="R58" s="83"/>
      <c r="S58" s="83"/>
      <c r="T58" s="83"/>
      <c r="U58" s="83"/>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3"/>
      <c r="AW58" s="83"/>
      <c r="AZ58" s="73"/>
      <c r="BA58" s="73"/>
      <c r="BB58" s="74"/>
      <c r="BC58" s="73"/>
      <c r="BD58" s="73"/>
      <c r="BE58" s="74"/>
      <c r="BF58" s="73"/>
      <c r="BG58" s="73"/>
      <c r="BH58" s="75"/>
      <c r="BI58" s="75"/>
      <c r="BJ58" s="74"/>
    </row>
    <row r="59" spans="1:62" x14ac:dyDescent="0.25">
      <c r="A59" s="80"/>
      <c r="B59" s="80"/>
      <c r="C59" s="80"/>
      <c r="D59" s="80"/>
      <c r="E59" s="81"/>
      <c r="F59" s="80"/>
      <c r="G59" s="80"/>
      <c r="H59" s="80"/>
      <c r="I59" s="80"/>
      <c r="J59" s="80"/>
      <c r="K59" s="80"/>
      <c r="L59" s="83"/>
      <c r="M59" s="83"/>
      <c r="N59" s="83"/>
      <c r="O59" s="83"/>
      <c r="P59" s="83"/>
      <c r="Q59" s="83"/>
      <c r="R59" s="83"/>
      <c r="S59" s="83"/>
      <c r="T59" s="83"/>
      <c r="U59" s="83"/>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3"/>
      <c r="AW59" s="83"/>
      <c r="AZ59" s="73"/>
      <c r="BA59" s="73"/>
      <c r="BB59" s="74"/>
      <c r="BC59" s="73"/>
      <c r="BD59" s="73"/>
      <c r="BE59" s="74"/>
      <c r="BF59" s="73"/>
      <c r="BG59" s="73"/>
      <c r="BH59" s="75"/>
      <c r="BI59" s="75"/>
      <c r="BJ59" s="74"/>
    </row>
    <row r="60" spans="1:62" x14ac:dyDescent="0.25">
      <c r="A60" s="80"/>
      <c r="B60" s="80"/>
      <c r="C60" s="80"/>
      <c r="D60" s="80"/>
      <c r="E60" s="81"/>
      <c r="F60" s="80"/>
      <c r="G60" s="80"/>
      <c r="H60" s="80"/>
      <c r="I60" s="80"/>
      <c r="J60" s="80"/>
      <c r="K60" s="80"/>
      <c r="L60" s="83"/>
      <c r="M60" s="83"/>
      <c r="N60" s="83"/>
      <c r="O60" s="83"/>
      <c r="P60" s="83"/>
      <c r="Q60" s="83"/>
      <c r="R60" s="83"/>
      <c r="S60" s="83"/>
      <c r="T60" s="83"/>
      <c r="U60" s="83"/>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3"/>
      <c r="AW60" s="83"/>
      <c r="AZ60" s="73"/>
      <c r="BA60" s="73"/>
      <c r="BB60" s="74"/>
      <c r="BC60" s="73"/>
      <c r="BD60" s="73"/>
      <c r="BE60" s="74"/>
      <c r="BF60" s="73"/>
      <c r="BG60" s="73"/>
      <c r="BH60" s="75"/>
      <c r="BI60" s="75"/>
      <c r="BJ60" s="74"/>
    </row>
    <row r="61" spans="1:62" x14ac:dyDescent="0.25">
      <c r="A61" s="80"/>
      <c r="B61" s="80"/>
      <c r="C61" s="80"/>
      <c r="D61" s="80"/>
      <c r="E61" s="81"/>
      <c r="F61" s="80"/>
      <c r="G61" s="80"/>
      <c r="H61" s="80"/>
      <c r="I61" s="80"/>
      <c r="J61" s="80"/>
      <c r="K61" s="80"/>
      <c r="L61" s="83"/>
      <c r="M61" s="83"/>
      <c r="N61" s="83"/>
      <c r="O61" s="83"/>
      <c r="P61" s="83"/>
      <c r="Q61" s="83"/>
      <c r="R61" s="83"/>
      <c r="S61" s="83"/>
      <c r="T61" s="83"/>
      <c r="U61" s="83"/>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3"/>
      <c r="AW61" s="83"/>
      <c r="AZ61" s="73"/>
      <c r="BA61" s="73"/>
      <c r="BB61" s="74"/>
      <c r="BC61" s="73"/>
      <c r="BD61" s="73"/>
      <c r="BE61" s="74"/>
      <c r="BF61" s="73"/>
      <c r="BG61" s="73"/>
      <c r="BH61" s="75"/>
      <c r="BI61" s="75"/>
      <c r="BJ61" s="74"/>
    </row>
    <row r="62" spans="1:62" x14ac:dyDescent="0.25">
      <c r="A62" s="80"/>
      <c r="B62" s="80"/>
      <c r="C62" s="80"/>
      <c r="D62" s="80"/>
      <c r="E62" s="81"/>
      <c r="F62" s="80"/>
      <c r="G62" s="80"/>
      <c r="H62" s="80"/>
      <c r="I62" s="80"/>
      <c r="J62" s="80"/>
      <c r="K62" s="80"/>
      <c r="L62" s="83"/>
      <c r="M62" s="83"/>
      <c r="N62" s="83"/>
      <c r="O62" s="83"/>
      <c r="P62" s="83"/>
      <c r="Q62" s="83"/>
      <c r="R62" s="83"/>
      <c r="S62" s="83"/>
      <c r="T62" s="83"/>
      <c r="U62" s="83"/>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3"/>
      <c r="AW62" s="83"/>
      <c r="AZ62" s="73"/>
      <c r="BA62" s="73"/>
      <c r="BB62" s="74"/>
      <c r="BC62" s="73"/>
      <c r="BD62" s="73"/>
      <c r="BE62" s="74"/>
      <c r="BF62" s="73"/>
      <c r="BG62" s="73"/>
      <c r="BH62" s="75"/>
      <c r="BI62" s="75"/>
      <c r="BJ62" s="74"/>
    </row>
    <row r="63" spans="1:62" x14ac:dyDescent="0.25">
      <c r="A63" s="80"/>
      <c r="B63" s="80"/>
      <c r="C63" s="80"/>
      <c r="D63" s="80"/>
      <c r="E63" s="81"/>
      <c r="F63" s="80"/>
      <c r="G63" s="80"/>
      <c r="H63" s="80"/>
      <c r="I63" s="80"/>
      <c r="J63" s="80"/>
      <c r="K63" s="80"/>
      <c r="L63" s="83"/>
      <c r="M63" s="83"/>
      <c r="N63" s="83"/>
      <c r="O63" s="83"/>
      <c r="P63" s="83"/>
      <c r="Q63" s="83"/>
      <c r="R63" s="83"/>
      <c r="S63" s="83"/>
      <c r="T63" s="83"/>
      <c r="U63" s="83"/>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3"/>
      <c r="AW63" s="83"/>
      <c r="AZ63" s="73"/>
      <c r="BA63" s="73"/>
      <c r="BB63" s="74"/>
      <c r="BC63" s="73"/>
      <c r="BD63" s="73"/>
      <c r="BE63" s="74"/>
      <c r="BF63" s="73"/>
      <c r="BG63" s="73"/>
      <c r="BH63" s="75"/>
      <c r="BI63" s="75"/>
      <c r="BJ63" s="74"/>
    </row>
    <row r="64" spans="1:62" x14ac:dyDescent="0.25">
      <c r="A64" s="80"/>
      <c r="B64" s="80"/>
      <c r="C64" s="80"/>
      <c r="D64" s="80"/>
      <c r="E64" s="81"/>
      <c r="F64" s="80"/>
      <c r="G64" s="80"/>
      <c r="H64" s="80"/>
      <c r="I64" s="80"/>
      <c r="J64" s="80"/>
      <c r="K64" s="80"/>
      <c r="L64" s="83"/>
      <c r="M64" s="83"/>
      <c r="N64" s="83"/>
      <c r="O64" s="83"/>
      <c r="P64" s="83"/>
      <c r="Q64" s="83"/>
      <c r="R64" s="83"/>
      <c r="S64" s="83"/>
      <c r="T64" s="83"/>
      <c r="U64" s="83"/>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3"/>
      <c r="AW64" s="83"/>
      <c r="AZ64" s="73"/>
      <c r="BA64" s="73"/>
      <c r="BB64" s="74"/>
      <c r="BC64" s="73"/>
      <c r="BD64" s="73"/>
      <c r="BE64" s="74"/>
      <c r="BF64" s="73"/>
      <c r="BG64" s="73"/>
      <c r="BH64" s="75"/>
      <c r="BI64" s="75"/>
      <c r="BJ64" s="74"/>
    </row>
    <row r="65" spans="1:62" x14ac:dyDescent="0.25">
      <c r="A65" s="80"/>
      <c r="B65" s="80"/>
      <c r="C65" s="80"/>
      <c r="D65" s="80"/>
      <c r="E65" s="81"/>
      <c r="F65" s="80"/>
      <c r="G65" s="80"/>
      <c r="H65" s="80"/>
      <c r="I65" s="80"/>
      <c r="J65" s="80"/>
      <c r="K65" s="80"/>
      <c r="L65" s="83"/>
      <c r="M65" s="83"/>
      <c r="N65" s="83"/>
      <c r="O65" s="83"/>
      <c r="P65" s="83"/>
      <c r="Q65" s="83"/>
      <c r="R65" s="83"/>
      <c r="S65" s="83"/>
      <c r="T65" s="83"/>
      <c r="U65" s="83"/>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3"/>
      <c r="AW65" s="83"/>
      <c r="AZ65" s="73"/>
      <c r="BA65" s="73"/>
      <c r="BB65" s="74"/>
      <c r="BC65" s="73"/>
      <c r="BD65" s="73"/>
      <c r="BE65" s="74"/>
      <c r="BF65" s="73"/>
      <c r="BG65" s="73"/>
      <c r="BH65" s="75"/>
      <c r="BI65" s="75"/>
      <c r="BJ65" s="74"/>
    </row>
    <row r="66" spans="1:62" x14ac:dyDescent="0.25">
      <c r="A66" s="80"/>
      <c r="B66" s="80"/>
      <c r="C66" s="80"/>
      <c r="D66" s="80"/>
      <c r="E66" s="81"/>
      <c r="F66" s="80"/>
      <c r="G66" s="80"/>
      <c r="H66" s="80"/>
      <c r="I66" s="80"/>
      <c r="J66" s="80"/>
      <c r="K66" s="80"/>
      <c r="L66" s="83"/>
      <c r="M66" s="83"/>
      <c r="N66" s="83"/>
      <c r="O66" s="83"/>
      <c r="P66" s="83"/>
      <c r="Q66" s="83"/>
      <c r="R66" s="83"/>
      <c r="S66" s="83"/>
      <c r="T66" s="83"/>
      <c r="U66" s="83"/>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3"/>
      <c r="AW66" s="83"/>
      <c r="AZ66" s="73"/>
      <c r="BA66" s="73"/>
      <c r="BB66" s="74"/>
      <c r="BC66" s="73"/>
      <c r="BD66" s="73"/>
      <c r="BE66" s="74"/>
      <c r="BF66" s="73"/>
      <c r="BG66" s="73"/>
      <c r="BH66" s="75"/>
      <c r="BI66" s="75"/>
      <c r="BJ66" s="74"/>
    </row>
    <row r="67" spans="1:62" x14ac:dyDescent="0.25">
      <c r="A67" s="80"/>
      <c r="B67" s="80"/>
      <c r="C67" s="80"/>
      <c r="D67" s="80"/>
      <c r="E67" s="81"/>
      <c r="F67" s="80"/>
      <c r="G67" s="80"/>
      <c r="H67" s="80"/>
      <c r="I67" s="80"/>
      <c r="J67" s="80"/>
      <c r="K67" s="80"/>
      <c r="L67" s="83"/>
      <c r="M67" s="83"/>
      <c r="N67" s="83"/>
      <c r="O67" s="83"/>
      <c r="P67" s="83"/>
      <c r="Q67" s="83"/>
      <c r="R67" s="83"/>
      <c r="S67" s="83"/>
      <c r="T67" s="83"/>
      <c r="U67" s="83"/>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3"/>
      <c r="AW67" s="83"/>
      <c r="AZ67" s="73"/>
      <c r="BA67" s="73"/>
      <c r="BB67" s="74"/>
      <c r="BC67" s="73"/>
      <c r="BD67" s="73"/>
      <c r="BE67" s="74"/>
      <c r="BF67" s="73"/>
      <c r="BG67" s="73"/>
      <c r="BH67" s="75"/>
      <c r="BI67" s="75"/>
      <c r="BJ67" s="74"/>
    </row>
    <row r="68" spans="1:62" x14ac:dyDescent="0.25">
      <c r="A68" s="80"/>
      <c r="B68" s="80"/>
      <c r="C68" s="80"/>
      <c r="D68" s="80"/>
      <c r="E68" s="81"/>
      <c r="F68" s="80"/>
      <c r="G68" s="80"/>
      <c r="H68" s="80"/>
      <c r="I68" s="80"/>
      <c r="J68" s="80"/>
      <c r="K68" s="80"/>
      <c r="L68" s="83"/>
      <c r="M68" s="83"/>
      <c r="N68" s="83"/>
      <c r="O68" s="83"/>
      <c r="P68" s="83"/>
      <c r="Q68" s="83"/>
      <c r="R68" s="83"/>
      <c r="S68" s="83"/>
      <c r="T68" s="83"/>
      <c r="U68" s="83"/>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3"/>
      <c r="AW68" s="83"/>
      <c r="AZ68" s="73"/>
      <c r="BA68" s="73"/>
      <c r="BB68" s="74"/>
      <c r="BC68" s="73"/>
      <c r="BD68" s="73"/>
      <c r="BE68" s="74"/>
      <c r="BF68" s="73"/>
      <c r="BG68" s="73"/>
      <c r="BH68" s="75"/>
      <c r="BI68" s="75"/>
      <c r="BJ68" s="74"/>
    </row>
    <row r="69" spans="1:62" x14ac:dyDescent="0.25">
      <c r="A69" s="80"/>
      <c r="B69" s="80"/>
      <c r="C69" s="80"/>
      <c r="D69" s="80"/>
      <c r="E69" s="81"/>
      <c r="F69" s="80"/>
      <c r="G69" s="80"/>
      <c r="H69" s="80"/>
      <c r="I69" s="80"/>
      <c r="J69" s="80"/>
      <c r="K69" s="80"/>
      <c r="L69" s="83"/>
      <c r="M69" s="83"/>
      <c r="N69" s="83"/>
      <c r="O69" s="83"/>
      <c r="P69" s="83"/>
      <c r="Q69" s="83"/>
      <c r="R69" s="83"/>
      <c r="S69" s="83"/>
      <c r="T69" s="83"/>
      <c r="U69" s="83"/>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3"/>
      <c r="AW69" s="83"/>
      <c r="AZ69" s="73"/>
      <c r="BA69" s="73"/>
      <c r="BB69" s="74"/>
      <c r="BC69" s="73"/>
      <c r="BD69" s="73"/>
      <c r="BE69" s="74"/>
      <c r="BF69" s="73"/>
      <c r="BG69" s="73"/>
      <c r="BH69" s="75"/>
      <c r="BI69" s="75"/>
      <c r="BJ69" s="74"/>
    </row>
    <row r="70" spans="1:62" x14ac:dyDescent="0.25">
      <c r="A70" s="80"/>
      <c r="B70" s="80"/>
      <c r="C70" s="80"/>
      <c r="D70" s="80"/>
      <c r="E70" s="81"/>
      <c r="F70" s="80"/>
      <c r="G70" s="80"/>
      <c r="H70" s="80"/>
      <c r="I70" s="80"/>
      <c r="J70" s="80"/>
      <c r="K70" s="80"/>
      <c r="L70" s="83"/>
      <c r="M70" s="83"/>
      <c r="N70" s="83"/>
      <c r="O70" s="83"/>
      <c r="P70" s="83"/>
      <c r="Q70" s="83"/>
      <c r="R70" s="83"/>
      <c r="S70" s="83"/>
      <c r="T70" s="83"/>
      <c r="U70" s="83"/>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3"/>
      <c r="AW70" s="83"/>
      <c r="AZ70" s="73"/>
      <c r="BA70" s="73"/>
      <c r="BB70" s="74"/>
      <c r="BC70" s="73"/>
      <c r="BD70" s="73"/>
      <c r="BE70" s="74"/>
      <c r="BF70" s="73"/>
      <c r="BG70" s="73"/>
      <c r="BH70" s="75"/>
      <c r="BI70" s="75"/>
      <c r="BJ70" s="74"/>
    </row>
    <row r="71" spans="1:62" x14ac:dyDescent="0.25">
      <c r="A71" s="80"/>
      <c r="B71" s="80"/>
      <c r="C71" s="80"/>
      <c r="D71" s="80"/>
      <c r="E71" s="81"/>
      <c r="F71" s="80"/>
      <c r="G71" s="80"/>
      <c r="H71" s="80"/>
      <c r="I71" s="80"/>
      <c r="J71" s="80"/>
      <c r="K71" s="80"/>
      <c r="L71" s="83"/>
      <c r="M71" s="83"/>
      <c r="N71" s="83"/>
      <c r="O71" s="83"/>
      <c r="P71" s="83"/>
      <c r="Q71" s="83"/>
      <c r="R71" s="83"/>
      <c r="S71" s="83"/>
      <c r="T71" s="83"/>
      <c r="U71" s="83"/>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3"/>
      <c r="AW71" s="83"/>
      <c r="AZ71" s="73"/>
      <c r="BA71" s="73"/>
      <c r="BB71" s="74"/>
      <c r="BC71" s="73"/>
      <c r="BD71" s="73"/>
      <c r="BE71" s="74"/>
      <c r="BF71" s="73"/>
      <c r="BG71" s="73"/>
      <c r="BH71" s="75"/>
      <c r="BI71" s="75"/>
      <c r="BJ71" s="74"/>
    </row>
    <row r="72" spans="1:62" x14ac:dyDescent="0.25">
      <c r="A72" s="80"/>
      <c r="B72" s="80"/>
      <c r="C72" s="80"/>
      <c r="D72" s="80"/>
      <c r="E72" s="81"/>
      <c r="F72" s="80"/>
      <c r="G72" s="80"/>
      <c r="H72" s="80"/>
      <c r="I72" s="80"/>
      <c r="J72" s="80"/>
      <c r="K72" s="80"/>
      <c r="L72" s="83"/>
      <c r="M72" s="83"/>
      <c r="N72" s="83"/>
      <c r="O72" s="83"/>
      <c r="P72" s="83"/>
      <c r="Q72" s="83"/>
      <c r="R72" s="83"/>
      <c r="S72" s="83"/>
      <c r="T72" s="83"/>
      <c r="U72" s="83"/>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3"/>
      <c r="AW72" s="83"/>
      <c r="AZ72" s="73"/>
      <c r="BA72" s="73"/>
      <c r="BB72" s="74"/>
      <c r="BC72" s="73"/>
      <c r="BD72" s="73"/>
      <c r="BE72" s="74"/>
      <c r="BF72" s="73"/>
      <c r="BG72" s="73"/>
      <c r="BH72" s="75"/>
      <c r="BI72" s="75"/>
      <c r="BJ72" s="74"/>
    </row>
    <row r="73" spans="1:62" x14ac:dyDescent="0.25">
      <c r="A73" s="80"/>
      <c r="B73" s="80"/>
      <c r="C73" s="80"/>
      <c r="D73" s="80"/>
      <c r="E73" s="81"/>
      <c r="F73" s="80"/>
      <c r="G73" s="80"/>
      <c r="H73" s="80"/>
      <c r="I73" s="80"/>
      <c r="J73" s="80"/>
      <c r="K73" s="80"/>
      <c r="L73" s="83"/>
      <c r="M73" s="83"/>
      <c r="N73" s="83"/>
      <c r="O73" s="83"/>
      <c r="P73" s="83"/>
      <c r="Q73" s="83"/>
      <c r="R73" s="83"/>
      <c r="S73" s="83"/>
      <c r="T73" s="83"/>
      <c r="U73" s="83"/>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3"/>
      <c r="AW73" s="83"/>
      <c r="AZ73" s="73"/>
      <c r="BA73" s="73"/>
      <c r="BB73" s="74"/>
      <c r="BC73" s="73"/>
      <c r="BD73" s="73"/>
      <c r="BE73" s="74"/>
      <c r="BF73" s="73"/>
      <c r="BG73" s="73"/>
      <c r="BH73" s="75"/>
      <c r="BI73" s="75"/>
      <c r="BJ73" s="74"/>
    </row>
    <row r="74" spans="1:62" x14ac:dyDescent="0.25">
      <c r="A74" s="80"/>
      <c r="B74" s="80"/>
      <c r="C74" s="80"/>
      <c r="D74" s="80"/>
      <c r="E74" s="81"/>
      <c r="F74" s="80"/>
      <c r="G74" s="80"/>
      <c r="H74" s="80"/>
      <c r="I74" s="80"/>
      <c r="J74" s="80"/>
      <c r="K74" s="80"/>
      <c r="L74" s="83"/>
      <c r="M74" s="83"/>
      <c r="N74" s="83"/>
      <c r="O74" s="83"/>
      <c r="P74" s="83"/>
      <c r="Q74" s="83"/>
      <c r="R74" s="83"/>
      <c r="S74" s="83"/>
      <c r="T74" s="83"/>
      <c r="U74" s="83"/>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3"/>
      <c r="AW74" s="83"/>
      <c r="AZ74" s="73"/>
      <c r="BA74" s="73"/>
      <c r="BB74" s="74"/>
      <c r="BC74" s="73"/>
      <c r="BD74" s="73"/>
      <c r="BE74" s="74"/>
      <c r="BF74" s="73"/>
      <c r="BG74" s="73"/>
      <c r="BH74" s="75"/>
      <c r="BI74" s="75"/>
      <c r="BJ74" s="74"/>
    </row>
    <row r="75" spans="1:62" x14ac:dyDescent="0.25">
      <c r="A75" s="80"/>
      <c r="B75" s="80"/>
      <c r="C75" s="80"/>
      <c r="D75" s="80"/>
      <c r="E75" s="81"/>
      <c r="F75" s="80"/>
      <c r="G75" s="80"/>
      <c r="H75" s="80"/>
      <c r="I75" s="80"/>
      <c r="J75" s="80"/>
      <c r="K75" s="80"/>
      <c r="L75" s="83"/>
      <c r="M75" s="83"/>
      <c r="N75" s="83"/>
      <c r="O75" s="83"/>
      <c r="P75" s="83"/>
      <c r="Q75" s="83"/>
      <c r="R75" s="83"/>
      <c r="S75" s="83"/>
      <c r="T75" s="83"/>
      <c r="U75" s="83"/>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3"/>
      <c r="AW75" s="83"/>
      <c r="AZ75" s="73"/>
      <c r="BA75" s="73"/>
      <c r="BB75" s="74"/>
      <c r="BC75" s="73"/>
      <c r="BD75" s="73"/>
      <c r="BE75" s="74"/>
      <c r="BF75" s="73"/>
      <c r="BG75" s="73"/>
      <c r="BH75" s="75"/>
      <c r="BI75" s="75"/>
      <c r="BJ75" s="74"/>
    </row>
    <row r="76" spans="1:62" x14ac:dyDescent="0.25">
      <c r="A76" s="80"/>
      <c r="B76" s="80"/>
      <c r="C76" s="80"/>
      <c r="D76" s="80"/>
      <c r="E76" s="81"/>
      <c r="F76" s="80"/>
      <c r="G76" s="80"/>
      <c r="H76" s="80"/>
      <c r="I76" s="80"/>
      <c r="J76" s="80"/>
      <c r="K76" s="80"/>
      <c r="L76" s="83"/>
      <c r="M76" s="83"/>
      <c r="N76" s="83"/>
      <c r="O76" s="83"/>
      <c r="P76" s="83"/>
      <c r="Q76" s="83"/>
      <c r="R76" s="83"/>
      <c r="S76" s="83"/>
      <c r="T76" s="83"/>
      <c r="U76" s="83"/>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3"/>
      <c r="AW76" s="83"/>
      <c r="AZ76" s="73"/>
      <c r="BA76" s="73"/>
      <c r="BB76" s="74"/>
      <c r="BC76" s="73"/>
      <c r="BD76" s="73"/>
      <c r="BE76" s="74"/>
      <c r="BF76" s="73"/>
      <c r="BG76" s="73"/>
      <c r="BH76" s="75"/>
      <c r="BI76" s="75"/>
      <c r="BJ76" s="74"/>
    </row>
    <row r="77" spans="1:62" x14ac:dyDescent="0.25">
      <c r="A77" s="80"/>
      <c r="B77" s="80"/>
      <c r="C77" s="80"/>
      <c r="D77" s="80"/>
      <c r="E77" s="81"/>
      <c r="F77" s="80"/>
      <c r="G77" s="80"/>
      <c r="H77" s="80"/>
      <c r="I77" s="80"/>
      <c r="J77" s="80"/>
      <c r="K77" s="80"/>
      <c r="L77" s="83"/>
      <c r="M77" s="83"/>
      <c r="N77" s="83"/>
      <c r="O77" s="83"/>
      <c r="P77" s="83"/>
      <c r="Q77" s="83"/>
      <c r="R77" s="83"/>
      <c r="S77" s="83"/>
      <c r="T77" s="83"/>
      <c r="U77" s="83"/>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3"/>
      <c r="AW77" s="83"/>
      <c r="AZ77" s="73"/>
      <c r="BA77" s="73"/>
      <c r="BB77" s="74"/>
      <c r="BC77" s="73"/>
      <c r="BD77" s="73"/>
      <c r="BE77" s="74"/>
      <c r="BF77" s="73"/>
      <c r="BG77" s="73"/>
      <c r="BH77" s="75"/>
      <c r="BI77" s="75"/>
      <c r="BJ77" s="74"/>
    </row>
    <row r="78" spans="1:62" x14ac:dyDescent="0.25">
      <c r="A78" s="80"/>
      <c r="B78" s="80"/>
      <c r="C78" s="80"/>
      <c r="D78" s="80"/>
      <c r="E78" s="81"/>
      <c r="F78" s="80"/>
      <c r="G78" s="80"/>
      <c r="H78" s="80"/>
      <c r="I78" s="80"/>
      <c r="J78" s="80"/>
      <c r="K78" s="80"/>
      <c r="L78" s="83"/>
      <c r="M78" s="83"/>
      <c r="N78" s="83"/>
      <c r="O78" s="83"/>
      <c r="P78" s="83"/>
      <c r="Q78" s="83"/>
      <c r="R78" s="83"/>
      <c r="S78" s="83"/>
      <c r="T78" s="83"/>
      <c r="U78" s="83"/>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3"/>
      <c r="AW78" s="83"/>
      <c r="AZ78" s="73"/>
      <c r="BA78" s="73"/>
      <c r="BB78" s="74"/>
      <c r="BC78" s="73"/>
      <c r="BD78" s="73"/>
      <c r="BE78" s="74"/>
      <c r="BF78" s="73"/>
      <c r="BG78" s="73"/>
      <c r="BH78" s="75"/>
      <c r="BI78" s="75"/>
      <c r="BJ78" s="74"/>
    </row>
    <row r="79" spans="1:62" x14ac:dyDescent="0.25">
      <c r="A79" s="80"/>
      <c r="B79" s="80"/>
      <c r="C79" s="80"/>
      <c r="D79" s="80"/>
      <c r="E79" s="81"/>
      <c r="F79" s="80"/>
      <c r="G79" s="80"/>
      <c r="H79" s="80"/>
      <c r="I79" s="80"/>
      <c r="J79" s="80"/>
      <c r="K79" s="80"/>
      <c r="L79" s="83"/>
      <c r="M79" s="83"/>
      <c r="N79" s="83"/>
      <c r="O79" s="83"/>
      <c r="P79" s="83"/>
      <c r="Q79" s="83"/>
      <c r="R79" s="83"/>
      <c r="S79" s="83"/>
      <c r="T79" s="83"/>
      <c r="U79" s="83"/>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3"/>
      <c r="AW79" s="83"/>
      <c r="AZ79" s="73"/>
      <c r="BA79" s="73"/>
      <c r="BB79" s="74"/>
      <c r="BC79" s="73"/>
      <c r="BD79" s="73"/>
      <c r="BE79" s="74"/>
      <c r="BF79" s="73"/>
      <c r="BG79" s="73"/>
      <c r="BH79" s="75"/>
      <c r="BI79" s="75"/>
      <c r="BJ79" s="74"/>
    </row>
    <row r="80" spans="1:62" x14ac:dyDescent="0.25">
      <c r="A80" s="80"/>
      <c r="B80" s="80"/>
      <c r="C80" s="80"/>
      <c r="D80" s="80"/>
      <c r="E80" s="81"/>
      <c r="F80" s="80"/>
      <c r="G80" s="80"/>
      <c r="H80" s="80"/>
      <c r="I80" s="80"/>
      <c r="J80" s="80"/>
      <c r="K80" s="80"/>
      <c r="L80" s="83"/>
      <c r="M80" s="83"/>
      <c r="N80" s="83"/>
      <c r="O80" s="83"/>
      <c r="P80" s="83"/>
      <c r="Q80" s="83"/>
      <c r="R80" s="83"/>
      <c r="S80" s="83"/>
      <c r="T80" s="83"/>
      <c r="U80" s="83"/>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3"/>
      <c r="AW80" s="83"/>
      <c r="AZ80" s="73"/>
      <c r="BA80" s="73"/>
      <c r="BB80" s="74"/>
      <c r="BC80" s="73"/>
      <c r="BD80" s="73"/>
      <c r="BE80" s="74"/>
      <c r="BF80" s="73"/>
      <c r="BG80" s="73"/>
      <c r="BH80" s="75"/>
      <c r="BI80" s="75"/>
      <c r="BJ80" s="74"/>
    </row>
    <row r="81" spans="1:65" x14ac:dyDescent="0.25">
      <c r="A81" s="80"/>
      <c r="B81" s="80"/>
      <c r="C81" s="80"/>
      <c r="D81" s="80"/>
      <c r="E81" s="81"/>
      <c r="F81" s="80"/>
      <c r="G81" s="80"/>
      <c r="H81" s="80"/>
      <c r="I81" s="80"/>
      <c r="J81" s="80"/>
      <c r="K81" s="80"/>
      <c r="L81" s="83"/>
      <c r="M81" s="83"/>
      <c r="N81" s="83"/>
      <c r="O81" s="83"/>
      <c r="P81" s="83"/>
      <c r="Q81" s="83"/>
      <c r="R81" s="83"/>
      <c r="S81" s="83"/>
      <c r="T81" s="83"/>
      <c r="U81" s="83"/>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3"/>
      <c r="AW81" s="83"/>
      <c r="AZ81" s="73"/>
      <c r="BA81" s="73"/>
      <c r="BB81" s="74"/>
      <c r="BC81" s="73"/>
      <c r="BD81" s="73"/>
      <c r="BE81" s="74"/>
      <c r="BF81" s="73"/>
      <c r="BG81" s="73"/>
      <c r="BH81" s="75"/>
      <c r="BI81" s="75"/>
      <c r="BJ81" s="74"/>
    </row>
    <row r="82" spans="1:65" x14ac:dyDescent="0.25">
      <c r="A82" s="80"/>
      <c r="B82" s="80"/>
      <c r="C82" s="80"/>
      <c r="D82" s="80"/>
      <c r="E82" s="81"/>
      <c r="F82" s="80"/>
      <c r="G82" s="80"/>
      <c r="H82" s="80"/>
      <c r="I82" s="80"/>
      <c r="J82" s="80"/>
      <c r="K82" s="80"/>
      <c r="L82" s="83"/>
      <c r="M82" s="83"/>
      <c r="N82" s="83"/>
      <c r="O82" s="83"/>
      <c r="P82" s="83"/>
      <c r="Q82" s="83"/>
      <c r="R82" s="83"/>
      <c r="S82" s="83"/>
      <c r="T82" s="83"/>
      <c r="U82" s="83"/>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3"/>
      <c r="AW82" s="83"/>
      <c r="AZ82" s="73"/>
      <c r="BA82" s="73"/>
      <c r="BB82" s="74"/>
      <c r="BC82" s="73"/>
      <c r="BD82" s="73"/>
      <c r="BE82" s="74"/>
      <c r="BF82" s="73"/>
      <c r="BG82" s="73"/>
      <c r="BH82" s="75"/>
      <c r="BI82" s="75"/>
      <c r="BJ82" s="74"/>
    </row>
    <row r="83" spans="1:65" x14ac:dyDescent="0.25">
      <c r="A83" s="80"/>
      <c r="B83" s="80"/>
      <c r="C83" s="80"/>
      <c r="D83" s="80"/>
      <c r="E83" s="81"/>
      <c r="F83" s="80"/>
      <c r="G83" s="80"/>
      <c r="H83" s="80"/>
      <c r="I83" s="80"/>
      <c r="J83" s="80"/>
      <c r="K83" s="80"/>
      <c r="L83" s="83"/>
      <c r="M83" s="83"/>
      <c r="N83" s="83"/>
      <c r="O83" s="83"/>
      <c r="P83" s="83"/>
      <c r="Q83" s="83"/>
      <c r="R83" s="83"/>
      <c r="S83" s="83"/>
      <c r="T83" s="83"/>
      <c r="U83" s="83"/>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3"/>
      <c r="AW83" s="83"/>
      <c r="AZ83" s="73"/>
      <c r="BA83" s="73"/>
      <c r="BB83" s="74"/>
      <c r="BC83" s="73"/>
      <c r="BD83" s="73"/>
      <c r="BE83" s="74"/>
      <c r="BF83" s="73"/>
      <c r="BG83" s="73"/>
      <c r="BH83" s="75"/>
      <c r="BI83" s="75"/>
      <c r="BJ83" s="74"/>
    </row>
    <row r="84" spans="1:65" x14ac:dyDescent="0.25">
      <c r="A84" s="80"/>
      <c r="B84" s="80"/>
      <c r="C84" s="80"/>
      <c r="D84" s="80"/>
      <c r="E84" s="81"/>
      <c r="F84" s="80"/>
      <c r="G84" s="80"/>
      <c r="H84" s="80"/>
      <c r="I84" s="80"/>
      <c r="J84" s="80"/>
      <c r="K84" s="80"/>
      <c r="L84" s="83"/>
      <c r="M84" s="83"/>
      <c r="N84" s="83"/>
      <c r="O84" s="83"/>
      <c r="P84" s="83"/>
      <c r="Q84" s="83"/>
      <c r="R84" s="83"/>
      <c r="S84" s="83"/>
      <c r="T84" s="83"/>
      <c r="U84" s="83"/>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3"/>
      <c r="AW84" s="83"/>
      <c r="AZ84" s="73"/>
      <c r="BA84" s="73"/>
      <c r="BB84" s="74"/>
      <c r="BC84" s="73"/>
      <c r="BD84" s="73"/>
      <c r="BE84" s="74"/>
      <c r="BF84" s="73"/>
      <c r="BG84" s="73"/>
      <c r="BH84" s="75"/>
      <c r="BI84" s="75"/>
      <c r="BJ84" s="74"/>
    </row>
    <row r="85" spans="1:65" x14ac:dyDescent="0.25">
      <c r="A85" s="80"/>
      <c r="B85" s="80"/>
      <c r="C85" s="80"/>
      <c r="D85" s="80"/>
      <c r="E85" s="81"/>
      <c r="F85" s="80"/>
      <c r="G85" s="80"/>
      <c r="H85" s="80"/>
      <c r="I85" s="80"/>
      <c r="J85" s="80"/>
      <c r="K85" s="80"/>
      <c r="L85" s="83"/>
      <c r="M85" s="83"/>
      <c r="N85" s="83"/>
      <c r="O85" s="83"/>
      <c r="P85" s="83"/>
      <c r="Q85" s="83"/>
      <c r="R85" s="83"/>
      <c r="S85" s="83"/>
      <c r="T85" s="83"/>
      <c r="U85" s="83"/>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3"/>
      <c r="AW85" s="83"/>
      <c r="AZ85" s="73"/>
      <c r="BA85" s="73"/>
      <c r="BB85" s="74"/>
      <c r="BC85" s="73"/>
      <c r="BD85" s="73"/>
      <c r="BE85" s="74"/>
      <c r="BF85" s="73"/>
      <c r="BG85" s="73"/>
      <c r="BH85" s="75"/>
      <c r="BI85" s="75"/>
      <c r="BJ85" s="74"/>
    </row>
    <row r="86" spans="1:65" x14ac:dyDescent="0.25">
      <c r="A86" s="80"/>
      <c r="B86" s="80"/>
      <c r="C86" s="80"/>
      <c r="D86" s="80"/>
      <c r="E86" s="81"/>
      <c r="F86" s="80"/>
      <c r="G86" s="80"/>
      <c r="H86" s="80"/>
      <c r="I86" s="80"/>
      <c r="J86" s="80"/>
      <c r="K86" s="80"/>
      <c r="L86" s="83"/>
      <c r="M86" s="83"/>
      <c r="N86" s="83"/>
      <c r="O86" s="83"/>
      <c r="P86" s="83"/>
      <c r="Q86" s="83"/>
      <c r="R86" s="83"/>
      <c r="S86" s="83"/>
      <c r="T86" s="83"/>
      <c r="U86" s="83"/>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3"/>
      <c r="AW86" s="83"/>
      <c r="AZ86" s="73"/>
      <c r="BA86" s="73"/>
      <c r="BB86" s="74"/>
      <c r="BC86" s="73"/>
      <c r="BD86" s="73"/>
      <c r="BE86" s="74"/>
      <c r="BF86" s="73"/>
      <c r="BG86" s="73"/>
      <c r="BH86" s="75"/>
      <c r="BI86" s="75"/>
      <c r="BJ86" s="74"/>
    </row>
    <row r="87" spans="1:65" x14ac:dyDescent="0.25">
      <c r="A87" s="80"/>
      <c r="B87" s="80"/>
      <c r="C87" s="80"/>
      <c r="D87" s="80"/>
      <c r="E87" s="81"/>
      <c r="F87" s="80"/>
      <c r="G87" s="80"/>
      <c r="H87" s="80"/>
      <c r="I87" s="80"/>
      <c r="J87" s="80"/>
      <c r="K87" s="80"/>
      <c r="L87" s="83"/>
      <c r="M87" s="83"/>
      <c r="N87" s="83"/>
      <c r="O87" s="83"/>
      <c r="P87" s="83"/>
      <c r="Q87" s="83"/>
      <c r="R87" s="83"/>
      <c r="S87" s="83"/>
      <c r="T87" s="83"/>
      <c r="U87" s="83"/>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3"/>
      <c r="AW87" s="83"/>
      <c r="AZ87" s="73"/>
      <c r="BA87" s="73"/>
      <c r="BB87" s="74"/>
      <c r="BC87" s="73"/>
      <c r="BD87" s="73"/>
      <c r="BE87" s="74"/>
      <c r="BF87" s="73"/>
      <c r="BG87" s="73"/>
      <c r="BH87" s="75"/>
      <c r="BI87" s="75"/>
      <c r="BJ87" s="74"/>
    </row>
    <row r="88" spans="1:65" x14ac:dyDescent="0.25">
      <c r="A88" s="80"/>
      <c r="B88" s="80"/>
      <c r="C88" s="80"/>
      <c r="D88" s="80"/>
      <c r="E88" s="81"/>
      <c r="F88" s="80"/>
      <c r="G88" s="80"/>
      <c r="H88" s="80"/>
      <c r="I88" s="80"/>
      <c r="J88" s="80"/>
      <c r="K88" s="80"/>
      <c r="L88" s="83"/>
      <c r="M88" s="83"/>
      <c r="N88" s="83"/>
      <c r="O88" s="83"/>
      <c r="P88" s="83"/>
      <c r="Q88" s="83"/>
      <c r="R88" s="83"/>
      <c r="S88" s="83"/>
      <c r="T88" s="83"/>
      <c r="U88" s="83"/>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3"/>
      <c r="AW88" s="83"/>
      <c r="AZ88" s="73"/>
      <c r="BA88" s="73"/>
      <c r="BB88" s="74"/>
      <c r="BC88" s="73"/>
      <c r="BD88" s="73"/>
      <c r="BE88" s="74"/>
      <c r="BF88" s="73"/>
      <c r="BG88" s="73"/>
      <c r="BH88" s="75"/>
      <c r="BI88" s="75"/>
      <c r="BJ88" s="74"/>
    </row>
    <row r="89" spans="1:65" x14ac:dyDescent="0.25">
      <c r="A89" s="80"/>
      <c r="B89" s="80"/>
      <c r="C89" s="80"/>
      <c r="D89" s="80"/>
      <c r="E89" s="81"/>
      <c r="F89" s="80"/>
      <c r="G89" s="80"/>
      <c r="H89" s="80"/>
      <c r="I89" s="80"/>
      <c r="J89" s="80"/>
      <c r="K89" s="80"/>
      <c r="L89" s="83"/>
      <c r="M89" s="83"/>
      <c r="N89" s="83"/>
      <c r="O89" s="83"/>
      <c r="P89" s="83"/>
      <c r="Q89" s="83"/>
      <c r="R89" s="83"/>
      <c r="S89" s="83"/>
      <c r="T89" s="83"/>
      <c r="U89" s="83"/>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3"/>
      <c r="AW89" s="83"/>
    </row>
    <row r="90" spans="1:65" x14ac:dyDescent="0.25">
      <c r="A90" s="80"/>
      <c r="B90" s="80"/>
      <c r="C90" s="80"/>
      <c r="D90" s="80"/>
      <c r="E90" s="81"/>
      <c r="F90" s="80"/>
      <c r="G90" s="80"/>
      <c r="H90" s="80"/>
      <c r="I90" s="80"/>
      <c r="J90" s="80"/>
      <c r="K90" s="80"/>
      <c r="L90" s="83"/>
      <c r="M90" s="83"/>
      <c r="N90" s="83"/>
      <c r="O90" s="83"/>
      <c r="P90" s="83"/>
      <c r="Q90" s="83"/>
      <c r="R90" s="83"/>
      <c r="S90" s="83"/>
      <c r="T90" s="83"/>
      <c r="U90" s="83"/>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3"/>
      <c r="AW90" s="83"/>
    </row>
    <row r="91" spans="1:65" x14ac:dyDescent="0.25">
      <c r="A91" s="80"/>
      <c r="B91" s="80"/>
      <c r="C91" s="80"/>
      <c r="D91" s="80"/>
      <c r="E91" s="81"/>
      <c r="F91" s="80"/>
      <c r="G91" s="80"/>
      <c r="H91" s="80"/>
      <c r="I91" s="80"/>
      <c r="J91" s="80"/>
      <c r="K91" s="80"/>
      <c r="L91" s="83"/>
      <c r="M91" s="83"/>
      <c r="N91" s="83"/>
      <c r="O91" s="83"/>
      <c r="P91" s="83"/>
      <c r="Q91" s="83"/>
      <c r="R91" s="83"/>
      <c r="S91" s="83"/>
      <c r="T91" s="83"/>
      <c r="U91" s="83"/>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3"/>
      <c r="AW91" s="83"/>
    </row>
    <row r="92" spans="1:65" ht="11.25" x14ac:dyDescent="0.2">
      <c r="A92" s="80"/>
      <c r="B92" s="80"/>
      <c r="C92" s="80"/>
      <c r="D92" s="80"/>
      <c r="E92" s="81"/>
      <c r="F92" s="80"/>
      <c r="G92" s="80"/>
      <c r="H92" s="80"/>
      <c r="I92" s="80"/>
      <c r="J92" s="80"/>
      <c r="K92" s="80"/>
      <c r="L92" s="83"/>
      <c r="M92" s="83"/>
      <c r="N92" s="83"/>
      <c r="O92" s="83"/>
      <c r="P92" s="83"/>
      <c r="Q92" s="83"/>
      <c r="R92" s="83"/>
      <c r="S92" s="83"/>
      <c r="T92" s="83"/>
      <c r="U92" s="83"/>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3"/>
      <c r="AW92" s="83"/>
      <c r="AZ92" s="84"/>
      <c r="BA92" s="84"/>
      <c r="BB92" s="84"/>
      <c r="BC92" s="84"/>
      <c r="BD92" s="84"/>
      <c r="BE92" s="84"/>
      <c r="BF92" s="84"/>
      <c r="BG92" s="84"/>
      <c r="BH92" s="84"/>
      <c r="BI92" s="84"/>
      <c r="BJ92" s="84"/>
      <c r="BK92" s="84"/>
      <c r="BL92" s="84"/>
      <c r="BM92" s="84"/>
    </row>
    <row r="93" spans="1:65" ht="11.25" x14ac:dyDescent="0.2">
      <c r="A93" s="80"/>
      <c r="B93" s="80"/>
      <c r="C93" s="80"/>
      <c r="D93" s="80"/>
      <c r="E93" s="81"/>
      <c r="F93" s="80"/>
      <c r="G93" s="80"/>
      <c r="H93" s="80"/>
      <c r="I93" s="80"/>
      <c r="J93" s="80"/>
      <c r="K93" s="80"/>
      <c r="L93" s="83"/>
      <c r="M93" s="83"/>
      <c r="N93" s="83"/>
      <c r="O93" s="83"/>
      <c r="P93" s="83"/>
      <c r="Q93" s="83"/>
      <c r="R93" s="83"/>
      <c r="S93" s="83"/>
      <c r="T93" s="83"/>
      <c r="U93" s="83"/>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3"/>
      <c r="AW93" s="83"/>
      <c r="AZ93" s="84"/>
      <c r="BA93" s="84"/>
      <c r="BB93" s="84"/>
      <c r="BC93" s="84"/>
      <c r="BD93" s="84"/>
      <c r="BE93" s="84"/>
      <c r="BF93" s="84"/>
      <c r="BG93" s="84"/>
      <c r="BH93" s="84"/>
      <c r="BI93" s="84"/>
      <c r="BJ93" s="84"/>
      <c r="BK93" s="84"/>
      <c r="BL93" s="84"/>
      <c r="BM93" s="84"/>
    </row>
    <row r="94" spans="1:65" ht="11.25" x14ac:dyDescent="0.2">
      <c r="A94" s="80"/>
      <c r="B94" s="80"/>
      <c r="C94" s="80"/>
      <c r="D94" s="80"/>
      <c r="E94" s="81"/>
      <c r="F94" s="80"/>
      <c r="G94" s="80"/>
      <c r="H94" s="80"/>
      <c r="I94" s="80"/>
      <c r="J94" s="80"/>
      <c r="K94" s="80"/>
      <c r="L94" s="83"/>
      <c r="M94" s="83"/>
      <c r="N94" s="83"/>
      <c r="O94" s="83"/>
      <c r="P94" s="83"/>
      <c r="Q94" s="83"/>
      <c r="R94" s="83"/>
      <c r="S94" s="83"/>
      <c r="T94" s="83"/>
      <c r="U94" s="83"/>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3"/>
      <c r="AW94" s="83"/>
      <c r="AZ94" s="84"/>
      <c r="BA94" s="84"/>
      <c r="BB94" s="84"/>
      <c r="BC94" s="84"/>
      <c r="BD94" s="84"/>
      <c r="BE94" s="84"/>
      <c r="BF94" s="84"/>
      <c r="BG94" s="84"/>
      <c r="BH94" s="84"/>
      <c r="BI94" s="84"/>
      <c r="BJ94" s="84"/>
      <c r="BK94" s="84"/>
      <c r="BL94" s="84"/>
      <c r="BM94" s="84"/>
    </row>
    <row r="95" spans="1:65" ht="11.25" x14ac:dyDescent="0.2">
      <c r="A95" s="80"/>
      <c r="B95" s="80"/>
      <c r="C95" s="80"/>
      <c r="D95" s="80"/>
      <c r="E95" s="81"/>
      <c r="F95" s="80"/>
      <c r="G95" s="80"/>
      <c r="H95" s="80"/>
      <c r="I95" s="80"/>
      <c r="J95" s="80"/>
      <c r="K95" s="80"/>
      <c r="L95" s="83"/>
      <c r="M95" s="83"/>
      <c r="N95" s="83"/>
      <c r="O95" s="83"/>
      <c r="P95" s="83"/>
      <c r="Q95" s="83"/>
      <c r="R95" s="83"/>
      <c r="S95" s="83"/>
      <c r="T95" s="83"/>
      <c r="U95" s="83"/>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3"/>
      <c r="AW95" s="83"/>
      <c r="AZ95" s="84"/>
      <c r="BA95" s="84"/>
      <c r="BB95" s="84"/>
      <c r="BC95" s="84"/>
      <c r="BD95" s="84"/>
      <c r="BE95" s="84"/>
      <c r="BF95" s="84"/>
      <c r="BG95" s="84"/>
      <c r="BH95" s="84"/>
      <c r="BI95" s="84"/>
      <c r="BJ95" s="84"/>
      <c r="BK95" s="84"/>
      <c r="BL95" s="84"/>
      <c r="BM95" s="84"/>
    </row>
    <row r="96" spans="1:65" ht="11.25" x14ac:dyDescent="0.2">
      <c r="A96" s="80"/>
      <c r="B96" s="80"/>
      <c r="C96" s="80"/>
      <c r="D96" s="80"/>
      <c r="E96" s="81"/>
      <c r="F96" s="80"/>
      <c r="G96" s="80"/>
      <c r="H96" s="80"/>
      <c r="I96" s="80"/>
      <c r="J96" s="80"/>
      <c r="K96" s="80"/>
      <c r="L96" s="83"/>
      <c r="M96" s="83"/>
      <c r="N96" s="83"/>
      <c r="O96" s="83"/>
      <c r="P96" s="83"/>
      <c r="Q96" s="83"/>
      <c r="R96" s="83"/>
      <c r="S96" s="83"/>
      <c r="T96" s="83"/>
      <c r="U96" s="83"/>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3"/>
      <c r="AW96" s="83"/>
      <c r="AZ96" s="84"/>
      <c r="BA96" s="84"/>
      <c r="BB96" s="84"/>
      <c r="BC96" s="84"/>
      <c r="BD96" s="84"/>
      <c r="BE96" s="84"/>
      <c r="BF96" s="84"/>
      <c r="BG96" s="84"/>
      <c r="BH96" s="84"/>
      <c r="BI96" s="84"/>
      <c r="BJ96" s="84"/>
      <c r="BK96" s="84"/>
      <c r="BL96" s="84"/>
      <c r="BM96" s="84"/>
    </row>
    <row r="97" spans="1:65" ht="11.25" x14ac:dyDescent="0.2">
      <c r="A97" s="80"/>
      <c r="B97" s="80"/>
      <c r="C97" s="80"/>
      <c r="D97" s="80"/>
      <c r="E97" s="81"/>
      <c r="F97" s="80"/>
      <c r="G97" s="80"/>
      <c r="H97" s="80"/>
      <c r="I97" s="80"/>
      <c r="J97" s="80"/>
      <c r="K97" s="80"/>
      <c r="L97" s="83"/>
      <c r="M97" s="83"/>
      <c r="N97" s="83"/>
      <c r="O97" s="83"/>
      <c r="P97" s="83"/>
      <c r="Q97" s="83"/>
      <c r="R97" s="83"/>
      <c r="S97" s="83"/>
      <c r="T97" s="83"/>
      <c r="U97" s="83"/>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3"/>
      <c r="AW97" s="83"/>
      <c r="AZ97" s="84"/>
      <c r="BA97" s="84"/>
      <c r="BB97" s="84"/>
      <c r="BC97" s="84"/>
      <c r="BD97" s="84"/>
      <c r="BE97" s="84"/>
      <c r="BF97" s="84"/>
      <c r="BG97" s="84"/>
      <c r="BH97" s="84"/>
      <c r="BI97" s="84"/>
      <c r="BJ97" s="84"/>
      <c r="BK97" s="84"/>
      <c r="BL97" s="84"/>
      <c r="BM97" s="84"/>
    </row>
    <row r="98" spans="1:65" ht="11.25" x14ac:dyDescent="0.2">
      <c r="A98" s="80"/>
      <c r="B98" s="80"/>
      <c r="C98" s="80"/>
      <c r="D98" s="80"/>
      <c r="E98" s="81"/>
      <c r="F98" s="80"/>
      <c r="G98" s="80"/>
      <c r="H98" s="80"/>
      <c r="I98" s="80"/>
      <c r="J98" s="80"/>
      <c r="K98" s="80"/>
      <c r="L98" s="83"/>
      <c r="M98" s="83"/>
      <c r="N98" s="83"/>
      <c r="O98" s="83"/>
      <c r="P98" s="83"/>
      <c r="Q98" s="83"/>
      <c r="R98" s="83"/>
      <c r="S98" s="83"/>
      <c r="T98" s="83"/>
      <c r="U98" s="83"/>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3"/>
      <c r="AW98" s="83"/>
      <c r="AZ98" s="84"/>
      <c r="BA98" s="84"/>
      <c r="BB98" s="84"/>
      <c r="BC98" s="84"/>
      <c r="BD98" s="84"/>
      <c r="BE98" s="84"/>
      <c r="BF98" s="84"/>
      <c r="BG98" s="84"/>
      <c r="BH98" s="84"/>
      <c r="BI98" s="84"/>
      <c r="BJ98" s="84"/>
      <c r="BK98" s="84"/>
      <c r="BL98" s="84"/>
      <c r="BM98" s="84"/>
    </row>
    <row r="99" spans="1:65" ht="11.25" x14ac:dyDescent="0.2">
      <c r="A99" s="80"/>
      <c r="B99" s="80"/>
      <c r="C99" s="80"/>
      <c r="D99" s="80"/>
      <c r="E99" s="81"/>
      <c r="F99" s="80"/>
      <c r="G99" s="80"/>
      <c r="H99" s="80"/>
      <c r="I99" s="80"/>
      <c r="J99" s="80"/>
      <c r="K99" s="80"/>
      <c r="L99" s="83"/>
      <c r="M99" s="83"/>
      <c r="N99" s="83"/>
      <c r="O99" s="83"/>
      <c r="P99" s="83"/>
      <c r="Q99" s="83"/>
      <c r="R99" s="83"/>
      <c r="S99" s="83"/>
      <c r="T99" s="83"/>
      <c r="U99" s="83"/>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3"/>
      <c r="AW99" s="83"/>
      <c r="AZ99" s="84"/>
      <c r="BA99" s="84"/>
      <c r="BB99" s="84"/>
      <c r="BC99" s="84"/>
      <c r="BD99" s="84"/>
      <c r="BE99" s="84"/>
      <c r="BF99" s="84"/>
      <c r="BG99" s="84"/>
      <c r="BH99" s="84"/>
      <c r="BI99" s="84"/>
      <c r="BJ99" s="84"/>
      <c r="BK99" s="84"/>
      <c r="BL99" s="84"/>
      <c r="BM99" s="84"/>
    </row>
    <row r="100" spans="1:65" x14ac:dyDescent="0.25">
      <c r="A100" s="80"/>
      <c r="B100" s="80"/>
      <c r="C100" s="80"/>
      <c r="D100" s="80"/>
      <c r="E100" s="81"/>
      <c r="F100" s="80"/>
      <c r="G100" s="80"/>
      <c r="H100" s="80"/>
      <c r="I100" s="80"/>
      <c r="J100" s="80"/>
      <c r="K100" s="80"/>
      <c r="L100" s="83"/>
      <c r="M100" s="83"/>
      <c r="N100" s="83"/>
      <c r="O100" s="83"/>
      <c r="P100" s="83"/>
      <c r="Q100" s="83"/>
      <c r="R100" s="83"/>
      <c r="S100" s="83"/>
      <c r="T100" s="83"/>
      <c r="U100" s="83"/>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3"/>
      <c r="AW100" s="83"/>
    </row>
    <row r="101" spans="1:65" x14ac:dyDescent="0.25">
      <c r="A101" s="80"/>
      <c r="B101" s="80"/>
      <c r="C101" s="80"/>
      <c r="D101" s="80"/>
      <c r="E101" s="81"/>
      <c r="F101" s="80"/>
      <c r="G101" s="80"/>
      <c r="H101" s="80"/>
      <c r="I101" s="80"/>
      <c r="J101" s="80"/>
      <c r="K101" s="80"/>
      <c r="L101" s="83"/>
      <c r="M101" s="83"/>
      <c r="N101" s="83"/>
      <c r="O101" s="83"/>
      <c r="P101" s="83"/>
      <c r="Q101" s="83"/>
      <c r="R101" s="83"/>
      <c r="S101" s="83"/>
      <c r="T101" s="83"/>
      <c r="U101" s="83"/>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3"/>
      <c r="AW101" s="83"/>
    </row>
    <row r="102" spans="1:65" x14ac:dyDescent="0.25">
      <c r="A102" s="80"/>
      <c r="B102" s="80"/>
      <c r="C102" s="80"/>
      <c r="D102" s="80"/>
      <c r="E102" s="81"/>
      <c r="F102" s="80"/>
      <c r="G102" s="80"/>
      <c r="H102" s="80"/>
      <c r="I102" s="80"/>
      <c r="J102" s="80"/>
      <c r="K102" s="80"/>
      <c r="L102" s="83"/>
      <c r="M102" s="83"/>
      <c r="N102" s="83"/>
      <c r="O102" s="83"/>
      <c r="P102" s="83"/>
      <c r="Q102" s="83"/>
      <c r="R102" s="83"/>
      <c r="S102" s="83"/>
      <c r="T102" s="83"/>
      <c r="U102" s="83"/>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3"/>
      <c r="AW102" s="83"/>
    </row>
    <row r="103" spans="1:65" x14ac:dyDescent="0.25">
      <c r="A103" s="80"/>
      <c r="B103" s="80"/>
      <c r="C103" s="80"/>
      <c r="D103" s="80"/>
      <c r="E103" s="81"/>
      <c r="F103" s="80"/>
      <c r="G103" s="80"/>
      <c r="H103" s="80"/>
      <c r="I103" s="80"/>
      <c r="J103" s="80"/>
      <c r="K103" s="80"/>
      <c r="L103" s="83"/>
      <c r="M103" s="83"/>
      <c r="N103" s="83"/>
      <c r="O103" s="83"/>
      <c r="P103" s="83"/>
      <c r="Q103" s="83"/>
      <c r="R103" s="83"/>
      <c r="S103" s="83"/>
      <c r="T103" s="83"/>
      <c r="U103" s="83"/>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3"/>
      <c r="AW103" s="83"/>
    </row>
    <row r="104" spans="1:65" x14ac:dyDescent="0.25">
      <c r="A104" s="80"/>
      <c r="B104" s="80"/>
      <c r="C104" s="80"/>
      <c r="D104" s="80"/>
      <c r="E104" s="81"/>
      <c r="F104" s="80"/>
      <c r="G104" s="80"/>
      <c r="H104" s="80"/>
      <c r="I104" s="80"/>
      <c r="J104" s="80"/>
      <c r="K104" s="80"/>
      <c r="L104" s="83"/>
      <c r="M104" s="83"/>
      <c r="N104" s="83"/>
      <c r="O104" s="83"/>
      <c r="P104" s="83"/>
      <c r="Q104" s="83"/>
      <c r="R104" s="83"/>
      <c r="S104" s="83"/>
      <c r="T104" s="83"/>
      <c r="U104" s="83"/>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3"/>
      <c r="AW104" s="83"/>
    </row>
    <row r="105" spans="1:65" x14ac:dyDescent="0.25">
      <c r="A105" s="80"/>
      <c r="B105" s="80"/>
      <c r="C105" s="80"/>
      <c r="D105" s="80"/>
      <c r="E105" s="81"/>
      <c r="F105" s="80"/>
      <c r="G105" s="80"/>
      <c r="H105" s="80"/>
      <c r="I105" s="80"/>
      <c r="J105" s="80"/>
      <c r="K105" s="80"/>
      <c r="L105" s="83"/>
      <c r="M105" s="83"/>
      <c r="N105" s="83"/>
      <c r="O105" s="83"/>
      <c r="P105" s="83"/>
      <c r="Q105" s="83"/>
      <c r="R105" s="83"/>
      <c r="S105" s="83"/>
      <c r="T105" s="83"/>
      <c r="U105" s="83"/>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3"/>
      <c r="AW105" s="83"/>
    </row>
    <row r="106" spans="1:65" x14ac:dyDescent="0.25">
      <c r="A106" s="80"/>
      <c r="B106" s="80"/>
      <c r="C106" s="80"/>
      <c r="D106" s="80"/>
      <c r="E106" s="81"/>
      <c r="F106" s="80"/>
      <c r="G106" s="80"/>
      <c r="H106" s="80"/>
      <c r="I106" s="80"/>
      <c r="J106" s="80"/>
      <c r="K106" s="80"/>
      <c r="L106" s="83"/>
      <c r="M106" s="83"/>
      <c r="N106" s="83"/>
      <c r="O106" s="83"/>
      <c r="P106" s="83"/>
      <c r="Q106" s="83"/>
      <c r="R106" s="83"/>
      <c r="S106" s="83"/>
      <c r="T106" s="83"/>
      <c r="U106" s="83"/>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3"/>
      <c r="AW106" s="83"/>
    </row>
    <row r="107" spans="1:65" x14ac:dyDescent="0.25">
      <c r="A107" s="80"/>
      <c r="B107" s="80"/>
      <c r="C107" s="80"/>
      <c r="D107" s="80"/>
      <c r="E107" s="81"/>
      <c r="F107" s="80"/>
      <c r="G107" s="80"/>
      <c r="H107" s="80"/>
      <c r="I107" s="80"/>
      <c r="J107" s="80"/>
      <c r="K107" s="80"/>
      <c r="L107" s="83"/>
      <c r="M107" s="83"/>
      <c r="N107" s="83"/>
      <c r="O107" s="83"/>
      <c r="P107" s="83"/>
      <c r="Q107" s="83"/>
      <c r="R107" s="83"/>
      <c r="S107" s="83"/>
      <c r="T107" s="83"/>
      <c r="U107" s="83"/>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3"/>
      <c r="AW107" s="83"/>
    </row>
    <row r="108" spans="1:65" x14ac:dyDescent="0.25">
      <c r="A108" s="80"/>
      <c r="B108" s="80"/>
      <c r="C108" s="80"/>
      <c r="D108" s="80"/>
      <c r="E108" s="81"/>
      <c r="F108" s="80"/>
      <c r="G108" s="80"/>
      <c r="H108" s="80"/>
      <c r="I108" s="80"/>
      <c r="J108" s="80"/>
      <c r="K108" s="80"/>
      <c r="L108" s="83"/>
      <c r="M108" s="83"/>
      <c r="N108" s="83"/>
      <c r="O108" s="83"/>
      <c r="P108" s="83"/>
      <c r="Q108" s="83"/>
      <c r="R108" s="83"/>
      <c r="S108" s="83"/>
      <c r="T108" s="83"/>
      <c r="U108" s="83"/>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3"/>
      <c r="AW108" s="83"/>
    </row>
    <row r="109" spans="1:65" x14ac:dyDescent="0.25">
      <c r="A109" s="80"/>
      <c r="B109" s="80"/>
      <c r="C109" s="80"/>
      <c r="D109" s="80"/>
      <c r="E109" s="81"/>
      <c r="F109" s="80"/>
      <c r="G109" s="80"/>
      <c r="H109" s="80"/>
      <c r="I109" s="80"/>
      <c r="J109" s="80"/>
      <c r="K109" s="80"/>
      <c r="L109" s="83"/>
      <c r="M109" s="83"/>
      <c r="N109" s="83"/>
      <c r="O109" s="83"/>
      <c r="P109" s="83"/>
      <c r="Q109" s="83"/>
      <c r="R109" s="83"/>
      <c r="S109" s="83"/>
      <c r="T109" s="83"/>
      <c r="U109" s="83"/>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3"/>
      <c r="AW109" s="83"/>
    </row>
    <row r="110" spans="1:65" x14ac:dyDescent="0.25">
      <c r="A110" s="80"/>
      <c r="B110" s="80"/>
      <c r="C110" s="80"/>
      <c r="D110" s="80"/>
      <c r="E110" s="81"/>
      <c r="F110" s="80"/>
      <c r="G110" s="80"/>
      <c r="H110" s="80"/>
      <c r="I110" s="80"/>
      <c r="J110" s="80"/>
      <c r="K110" s="80"/>
      <c r="L110" s="83"/>
      <c r="M110" s="83"/>
      <c r="N110" s="83"/>
      <c r="O110" s="83"/>
      <c r="P110" s="83"/>
      <c r="Q110" s="83"/>
      <c r="R110" s="83"/>
      <c r="S110" s="83"/>
      <c r="T110" s="83"/>
      <c r="U110" s="83"/>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3"/>
      <c r="AW110" s="83"/>
    </row>
    <row r="111" spans="1:65" x14ac:dyDescent="0.25">
      <c r="A111" s="80"/>
      <c r="B111" s="80"/>
      <c r="C111" s="80"/>
      <c r="D111" s="80"/>
      <c r="E111" s="81"/>
      <c r="F111" s="80"/>
      <c r="G111" s="80"/>
      <c r="H111" s="80"/>
      <c r="I111" s="80"/>
      <c r="J111" s="80"/>
      <c r="K111" s="80"/>
      <c r="L111" s="83"/>
      <c r="M111" s="83"/>
      <c r="N111" s="83"/>
      <c r="O111" s="83"/>
      <c r="P111" s="83"/>
      <c r="Q111" s="83"/>
      <c r="R111" s="83"/>
      <c r="S111" s="83"/>
      <c r="T111" s="83"/>
      <c r="U111" s="83"/>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3"/>
      <c r="AW111" s="83"/>
    </row>
    <row r="112" spans="1:65" x14ac:dyDescent="0.25">
      <c r="A112" s="80"/>
      <c r="B112" s="80"/>
      <c r="C112" s="80"/>
      <c r="D112" s="80"/>
      <c r="E112" s="81"/>
      <c r="F112" s="80"/>
      <c r="G112" s="80"/>
      <c r="H112" s="80"/>
      <c r="I112" s="80"/>
      <c r="J112" s="80"/>
      <c r="K112" s="80"/>
      <c r="L112" s="83"/>
      <c r="M112" s="83"/>
      <c r="N112" s="83"/>
      <c r="O112" s="83"/>
      <c r="P112" s="83"/>
      <c r="Q112" s="83"/>
      <c r="R112" s="83"/>
      <c r="S112" s="83"/>
      <c r="T112" s="83"/>
      <c r="U112" s="83"/>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3"/>
      <c r="AW112" s="83"/>
    </row>
    <row r="113" spans="1:49" x14ac:dyDescent="0.25">
      <c r="A113" s="80"/>
      <c r="B113" s="80"/>
      <c r="C113" s="80"/>
      <c r="D113" s="80"/>
      <c r="E113" s="81"/>
      <c r="F113" s="80"/>
      <c r="G113" s="80"/>
      <c r="H113" s="80"/>
      <c r="I113" s="80"/>
      <c r="J113" s="80"/>
      <c r="K113" s="80"/>
      <c r="L113" s="83"/>
      <c r="M113" s="83"/>
      <c r="N113" s="83"/>
      <c r="O113" s="83"/>
      <c r="P113" s="83"/>
      <c r="Q113" s="83"/>
      <c r="R113" s="83"/>
      <c r="S113" s="83"/>
      <c r="T113" s="83"/>
      <c r="U113" s="83"/>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3"/>
      <c r="AW113" s="83"/>
    </row>
    <row r="114" spans="1:49" x14ac:dyDescent="0.25">
      <c r="A114" s="80"/>
      <c r="B114" s="80"/>
      <c r="C114" s="80"/>
      <c r="D114" s="80"/>
      <c r="E114" s="81"/>
      <c r="F114" s="80"/>
      <c r="G114" s="80"/>
      <c r="H114" s="80"/>
      <c r="I114" s="80"/>
      <c r="J114" s="80"/>
      <c r="K114" s="80"/>
      <c r="L114" s="83"/>
      <c r="M114" s="83"/>
      <c r="N114" s="83"/>
      <c r="O114" s="83"/>
      <c r="P114" s="83"/>
      <c r="Q114" s="83"/>
      <c r="R114" s="83"/>
      <c r="S114" s="83"/>
      <c r="T114" s="83"/>
      <c r="U114" s="83"/>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3"/>
      <c r="AW114" s="83"/>
    </row>
  </sheetData>
  <sheetProtection formatCells="0" formatColumns="0" formatRows="0" insertRows="0" deleteRows="0" sort="0" autoFilter="0" pivotTables="0"/>
  <mergeCells count="74">
    <mergeCell ref="A1:AB1"/>
    <mergeCell ref="AC1:AU4"/>
    <mergeCell ref="BB1:BE1"/>
    <mergeCell ref="A2:AB2"/>
    <mergeCell ref="BB2:BC2"/>
    <mergeCell ref="BD2:BE2"/>
    <mergeCell ref="A3:D3"/>
    <mergeCell ref="E3:U3"/>
    <mergeCell ref="V3:AB3"/>
    <mergeCell ref="BB3:BC3"/>
    <mergeCell ref="AA6:BA6"/>
    <mergeCell ref="BD3:BE3"/>
    <mergeCell ref="A4:D4"/>
    <mergeCell ref="E4:U4"/>
    <mergeCell ref="V4:AB4"/>
    <mergeCell ref="BB4:BC4"/>
    <mergeCell ref="BD4:BE4"/>
    <mergeCell ref="B6:C6"/>
    <mergeCell ref="D6:H6"/>
    <mergeCell ref="I6:K6"/>
    <mergeCell ref="L6:U6"/>
    <mergeCell ref="V6:Z6"/>
    <mergeCell ref="BF7:BJ7"/>
    <mergeCell ref="B8:K8"/>
    <mergeCell ref="L8:R8"/>
    <mergeCell ref="S8:AV8"/>
    <mergeCell ref="AW8:AZ8"/>
    <mergeCell ref="BF8:BJ8"/>
    <mergeCell ref="B9:D9"/>
    <mergeCell ref="F9:H9"/>
    <mergeCell ref="I9:K9"/>
    <mergeCell ref="S9:U9"/>
    <mergeCell ref="B10:D10"/>
    <mergeCell ref="F10:H10"/>
    <mergeCell ref="I10:K10"/>
    <mergeCell ref="S10:U10"/>
    <mergeCell ref="BL10:BL15"/>
    <mergeCell ref="B11:D11"/>
    <mergeCell ref="F11:H11"/>
    <mergeCell ref="I11:K11"/>
    <mergeCell ref="S11:U11"/>
    <mergeCell ref="B12:D12"/>
    <mergeCell ref="F12:H12"/>
    <mergeCell ref="I12:K12"/>
    <mergeCell ref="S12:U12"/>
    <mergeCell ref="B13:D13"/>
    <mergeCell ref="F13:H13"/>
    <mergeCell ref="I13:K13"/>
    <mergeCell ref="S13:U13"/>
    <mergeCell ref="B14:D14"/>
    <mergeCell ref="F14:H14"/>
    <mergeCell ref="I14:K14"/>
    <mergeCell ref="S14:U14"/>
    <mergeCell ref="B15:D15"/>
    <mergeCell ref="F15:H15"/>
    <mergeCell ref="I15:K15"/>
    <mergeCell ref="S15:U15"/>
    <mergeCell ref="B17:U17"/>
    <mergeCell ref="V18:AP18"/>
    <mergeCell ref="AR18:AW18"/>
    <mergeCell ref="B19:H19"/>
    <mergeCell ref="I19:U19"/>
    <mergeCell ref="V19:AP19"/>
    <mergeCell ref="AR19:AW19"/>
    <mergeCell ref="B18:H18"/>
    <mergeCell ref="I18:U18"/>
    <mergeCell ref="B20:H20"/>
    <mergeCell ref="I20:U20"/>
    <mergeCell ref="V20:AP20"/>
    <mergeCell ref="AR20:AW20"/>
    <mergeCell ref="B21:H21"/>
    <mergeCell ref="I21:U21"/>
    <mergeCell ref="V21:AP21"/>
    <mergeCell ref="AR21:AW21"/>
  </mergeCells>
  <dataValidations count="8">
    <dataValidation type="list" allowBlank="1" showInputMessage="1" showErrorMessage="1" sqref="BE10:BE15" xr:uid="{00000000-0002-0000-0400-000000000000}">
      <formula1>Efectividad</formula1>
    </dataValidation>
    <dataValidation type="list" allowBlank="1" showInputMessage="1" sqref="AV10:AV15" xr:uid="{00000000-0002-0000-0400-000001000000}">
      <formula1>Periodo</formula1>
    </dataValidation>
    <dataValidation type="list" showInputMessage="1" showErrorMessage="1" sqref="V10:AF15" xr:uid="{00000000-0002-0000-0400-000002000000}">
      <formula1>Efectividad</formula1>
    </dataValidation>
    <dataValidation showInputMessage="1" showErrorMessage="1" sqref="AG10:AT15" xr:uid="{00000000-0002-0000-0400-000003000000}"/>
    <dataValidation type="list" allowBlank="1" showInputMessage="1" showErrorMessage="1" sqref="M10:N15" xr:uid="{00000000-0002-0000-0400-000004000000}">
      <formula1>Impacto</formula1>
    </dataValidation>
    <dataValidation type="list" showInputMessage="1" showErrorMessage="1" sqref="L10:L15" xr:uid="{00000000-0002-0000-0400-000005000000}">
      <formula1>Probabilidad</formula1>
    </dataValidation>
    <dataValidation type="list" sqref="BD4:BE4" xr:uid="{00000000-0002-0000-0400-000006000000}">
      <formula1>Monitoreo</formula1>
    </dataValidation>
    <dataValidation type="list" allowBlank="1" showInputMessage="1" showErrorMessage="1" sqref="L6" xr:uid="{00000000-0002-0000-0400-000007000000}">
      <formula1>Proceso</formula1>
    </dataValidation>
  </dataValidations>
  <printOptions horizontalCentered="1" verticalCentered="1"/>
  <pageMargins left="0.23622047244094491" right="0.23622047244094491" top="0.74803149606299213" bottom="0.35433070866141736" header="0.31496062992125984" footer="0.31496062992125984"/>
  <pageSetup paperSize="14" scale="62" fitToHeight="3" orientation="landscape" r:id="rId1"/>
  <headerFooter>
    <oddFooter>&amp;L&amp;"Segoe UI,Normal"&amp;9Formato: FO-AC-07 Versión: 3&amp;C&amp;"Segoe UI,Normal"&amp;9Página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11"/>
  <sheetViews>
    <sheetView topLeftCell="AS1" zoomScale="90" zoomScaleNormal="90" workbookViewId="0">
      <selection activeCell="BH6" sqref="BH6"/>
    </sheetView>
  </sheetViews>
  <sheetFormatPr baseColWidth="10" defaultRowHeight="15" x14ac:dyDescent="0.25"/>
  <sheetData>
    <row r="1" spans="1:59" s="10" customFormat="1" ht="11.25" customHeight="1" x14ac:dyDescent="0.2">
      <c r="A1" s="8"/>
      <c r="B1" s="328" t="s">
        <v>0</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30"/>
      <c r="AV1" s="328"/>
      <c r="AW1" s="329"/>
      <c r="AX1" s="330"/>
      <c r="AY1" s="88"/>
      <c r="AZ1" s="8"/>
      <c r="BA1" s="8"/>
      <c r="BB1" s="271" t="s">
        <v>191</v>
      </c>
      <c r="BC1" s="271"/>
      <c r="BD1" s="271"/>
      <c r="BE1" s="89"/>
    </row>
    <row r="2" spans="1:59" s="10" customFormat="1" ht="11.25" customHeight="1" x14ac:dyDescent="0.2">
      <c r="A2" s="8"/>
      <c r="B2" s="325" t="s">
        <v>192</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7"/>
      <c r="AV2" s="331"/>
      <c r="AW2" s="332"/>
      <c r="AX2" s="333"/>
      <c r="AY2" s="88"/>
      <c r="AZ2" s="8"/>
      <c r="BA2" s="8"/>
      <c r="BB2" s="271"/>
      <c r="BC2" s="271"/>
      <c r="BD2" s="271"/>
      <c r="BE2" s="89"/>
    </row>
    <row r="3" spans="1:59" s="10" customFormat="1" ht="12" customHeight="1" x14ac:dyDescent="0.2">
      <c r="A3" s="8"/>
      <c r="B3" s="328" t="s">
        <v>4</v>
      </c>
      <c r="C3" s="329"/>
      <c r="D3" s="330"/>
      <c r="E3" s="328" t="s">
        <v>5</v>
      </c>
      <c r="F3" s="329"/>
      <c r="G3" s="329"/>
      <c r="H3" s="329"/>
      <c r="I3" s="329"/>
      <c r="J3" s="329"/>
      <c r="K3" s="329"/>
      <c r="L3" s="329"/>
      <c r="M3" s="329"/>
      <c r="N3" s="329"/>
      <c r="O3" s="329"/>
      <c r="P3" s="329"/>
      <c r="Q3" s="329"/>
      <c r="R3" s="329"/>
      <c r="S3" s="329"/>
      <c r="T3" s="329"/>
      <c r="U3" s="329"/>
      <c r="V3" s="329"/>
      <c r="W3" s="329"/>
      <c r="X3" s="329"/>
      <c r="Y3" s="329"/>
      <c r="Z3" s="330"/>
      <c r="AA3" s="328" t="s">
        <v>6</v>
      </c>
      <c r="AB3" s="329"/>
      <c r="AC3" s="329"/>
      <c r="AD3" s="329"/>
      <c r="AE3" s="329"/>
      <c r="AF3" s="329"/>
      <c r="AG3" s="329"/>
      <c r="AH3" s="329"/>
      <c r="AI3" s="329"/>
      <c r="AJ3" s="329"/>
      <c r="AK3" s="329"/>
      <c r="AL3" s="329"/>
      <c r="AM3" s="329"/>
      <c r="AN3" s="329"/>
      <c r="AO3" s="329"/>
      <c r="AP3" s="329"/>
      <c r="AQ3" s="329"/>
      <c r="AR3" s="329"/>
      <c r="AS3" s="329"/>
      <c r="AT3" s="329"/>
      <c r="AU3" s="330"/>
      <c r="AV3" s="331"/>
      <c r="AW3" s="332"/>
      <c r="AX3" s="333"/>
      <c r="AY3" s="88"/>
      <c r="AZ3" s="8"/>
      <c r="BA3" s="8"/>
      <c r="BB3" s="337">
        <v>43830</v>
      </c>
      <c r="BC3" s="337"/>
      <c r="BD3" s="337"/>
      <c r="BE3" s="89"/>
    </row>
    <row r="4" spans="1:59" s="10" customFormat="1" ht="12" customHeight="1" x14ac:dyDescent="0.2">
      <c r="A4" s="8"/>
      <c r="B4" s="325" t="s">
        <v>193</v>
      </c>
      <c r="C4" s="326"/>
      <c r="D4" s="327"/>
      <c r="E4" s="325" t="s">
        <v>194</v>
      </c>
      <c r="F4" s="326"/>
      <c r="G4" s="326"/>
      <c r="H4" s="326"/>
      <c r="I4" s="326"/>
      <c r="J4" s="326"/>
      <c r="K4" s="326"/>
      <c r="L4" s="326"/>
      <c r="M4" s="326"/>
      <c r="N4" s="326"/>
      <c r="O4" s="326"/>
      <c r="P4" s="326"/>
      <c r="Q4" s="326"/>
      <c r="R4" s="326"/>
      <c r="S4" s="326"/>
      <c r="T4" s="326"/>
      <c r="U4" s="326"/>
      <c r="V4" s="326"/>
      <c r="W4" s="326"/>
      <c r="X4" s="326"/>
      <c r="Y4" s="326"/>
      <c r="Z4" s="327"/>
      <c r="AA4" s="325">
        <v>4</v>
      </c>
      <c r="AB4" s="326"/>
      <c r="AC4" s="326"/>
      <c r="AD4" s="326"/>
      <c r="AE4" s="326"/>
      <c r="AF4" s="326"/>
      <c r="AG4" s="326"/>
      <c r="AH4" s="326"/>
      <c r="AI4" s="326"/>
      <c r="AJ4" s="326"/>
      <c r="AK4" s="326"/>
      <c r="AL4" s="326"/>
      <c r="AM4" s="326"/>
      <c r="AN4" s="326"/>
      <c r="AO4" s="326"/>
      <c r="AP4" s="326"/>
      <c r="AQ4" s="326"/>
      <c r="AR4" s="326"/>
      <c r="AS4" s="326"/>
      <c r="AT4" s="326"/>
      <c r="AU4" s="327"/>
      <c r="AV4" s="334"/>
      <c r="AW4" s="335"/>
      <c r="AX4" s="336"/>
      <c r="AY4" s="88"/>
      <c r="AZ4" s="8"/>
      <c r="BA4" s="8"/>
      <c r="BB4" s="337"/>
      <c r="BC4" s="337"/>
      <c r="BD4" s="337"/>
      <c r="BE4" s="89"/>
    </row>
    <row r="5" spans="1:59" s="10" customFormat="1" ht="6" customHeight="1" x14ac:dyDescent="0.2">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43"/>
      <c r="AZ5" s="43"/>
      <c r="BA5" s="43"/>
      <c r="BB5" s="8"/>
      <c r="BC5" s="9"/>
      <c r="BD5" s="9"/>
      <c r="BE5" s="89"/>
    </row>
    <row r="6" spans="1:59" s="10" customFormat="1" ht="42" customHeight="1" x14ac:dyDescent="0.2">
      <c r="A6" s="8"/>
      <c r="B6" s="268" t="s">
        <v>11</v>
      </c>
      <c r="C6" s="269"/>
      <c r="D6" s="241" t="s">
        <v>12</v>
      </c>
      <c r="E6" s="242"/>
      <c r="F6" s="242"/>
      <c r="G6" s="242"/>
      <c r="H6" s="243"/>
      <c r="I6" s="268" t="s">
        <v>3</v>
      </c>
      <c r="J6" s="270"/>
      <c r="K6" s="269"/>
      <c r="L6" s="241" t="s">
        <v>538</v>
      </c>
      <c r="M6" s="242"/>
      <c r="N6" s="242"/>
      <c r="O6" s="242"/>
      <c r="P6" s="242"/>
      <c r="Q6" s="242"/>
      <c r="R6" s="242"/>
      <c r="S6" s="242"/>
      <c r="T6" s="242"/>
      <c r="U6" s="243"/>
      <c r="V6" s="268" t="s">
        <v>14</v>
      </c>
      <c r="W6" s="270"/>
      <c r="X6" s="270"/>
      <c r="Y6" s="270"/>
      <c r="Z6" s="270"/>
      <c r="AA6" s="273" t="s">
        <v>195</v>
      </c>
      <c r="AB6" s="273"/>
      <c r="AC6" s="273"/>
      <c r="AD6" s="273"/>
      <c r="AE6" s="273"/>
      <c r="AF6" s="273"/>
      <c r="AG6" s="273"/>
      <c r="AH6" s="273"/>
      <c r="AI6" s="273"/>
      <c r="AJ6" s="273"/>
      <c r="AK6" s="273"/>
      <c r="AL6" s="273"/>
      <c r="AM6" s="273"/>
      <c r="AN6" s="273"/>
      <c r="AO6" s="273"/>
      <c r="AP6" s="273"/>
      <c r="AQ6" s="273"/>
      <c r="AR6" s="273"/>
      <c r="AS6" s="273"/>
      <c r="AT6" s="273"/>
      <c r="AU6" s="273"/>
      <c r="AV6" s="273"/>
      <c r="AW6" s="273"/>
      <c r="AX6" s="274"/>
      <c r="AY6" s="69"/>
      <c r="AZ6" s="69"/>
      <c r="BA6" s="69"/>
      <c r="BC6" s="69"/>
      <c r="BD6" s="69"/>
      <c r="BE6" s="89"/>
    </row>
    <row r="7" spans="1:59" s="10" customFormat="1" ht="15" customHeight="1" x14ac:dyDescent="0.2">
      <c r="A7" s="8"/>
      <c r="B7" s="16"/>
      <c r="C7" s="16"/>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8"/>
      <c r="AZ7" s="18"/>
      <c r="BA7" s="18"/>
      <c r="BB7" s="18"/>
      <c r="BC7" s="18"/>
      <c r="BD7" s="18"/>
      <c r="BE7" s="89"/>
    </row>
    <row r="8" spans="1:59" s="10" customFormat="1" ht="33.6" customHeight="1" x14ac:dyDescent="0.2">
      <c r="A8" s="25"/>
      <c r="B8" s="257" t="s">
        <v>16</v>
      </c>
      <c r="C8" s="258"/>
      <c r="D8" s="258"/>
      <c r="E8" s="258"/>
      <c r="F8" s="258"/>
      <c r="G8" s="258"/>
      <c r="H8" s="258"/>
      <c r="I8" s="258"/>
      <c r="J8" s="258"/>
      <c r="K8" s="259"/>
      <c r="L8" s="257" t="s">
        <v>17</v>
      </c>
      <c r="M8" s="258"/>
      <c r="N8" s="258"/>
      <c r="O8" s="258"/>
      <c r="P8" s="258"/>
      <c r="Q8" s="258"/>
      <c r="R8" s="258"/>
      <c r="S8" s="263" t="s">
        <v>196</v>
      </c>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323"/>
      <c r="AY8" s="324" t="s">
        <v>197</v>
      </c>
      <c r="AZ8" s="324"/>
      <c r="BA8" s="324"/>
      <c r="BB8" s="324"/>
      <c r="BC8" s="324"/>
      <c r="BD8" s="324"/>
      <c r="BE8" s="89"/>
    </row>
    <row r="9" spans="1:59" s="10" customFormat="1" ht="69" customHeight="1" x14ac:dyDescent="0.2">
      <c r="A9" s="90" t="s">
        <v>5</v>
      </c>
      <c r="B9" s="253" t="s">
        <v>24</v>
      </c>
      <c r="C9" s="254"/>
      <c r="D9" s="255"/>
      <c r="E9" s="31" t="s">
        <v>4</v>
      </c>
      <c r="F9" s="253" t="s">
        <v>25</v>
      </c>
      <c r="G9" s="254"/>
      <c r="H9" s="255"/>
      <c r="I9" s="253" t="s">
        <v>26</v>
      </c>
      <c r="J9" s="254"/>
      <c r="K9" s="255"/>
      <c r="L9" s="31" t="s">
        <v>27</v>
      </c>
      <c r="M9" s="31" t="s">
        <v>28</v>
      </c>
      <c r="N9" s="32"/>
      <c r="O9" s="33" t="s">
        <v>29</v>
      </c>
      <c r="P9" s="33" t="s">
        <v>30</v>
      </c>
      <c r="Q9" s="33" t="s">
        <v>31</v>
      </c>
      <c r="R9" s="31" t="s">
        <v>32</v>
      </c>
      <c r="S9" s="253" t="s">
        <v>33</v>
      </c>
      <c r="T9" s="254"/>
      <c r="U9" s="255"/>
      <c r="V9" s="31" t="s">
        <v>34</v>
      </c>
      <c r="W9" s="31" t="s">
        <v>35</v>
      </c>
      <c r="X9" s="31" t="s">
        <v>36</v>
      </c>
      <c r="Y9" s="34" t="s">
        <v>37</v>
      </c>
      <c r="Z9" s="34" t="s">
        <v>38</v>
      </c>
      <c r="AA9" s="34" t="s">
        <v>39</v>
      </c>
      <c r="AB9" s="34" t="s">
        <v>40</v>
      </c>
      <c r="AC9" s="34" t="s">
        <v>41</v>
      </c>
      <c r="AD9" s="34" t="s">
        <v>42</v>
      </c>
      <c r="AE9" s="34" t="s">
        <v>43</v>
      </c>
      <c r="AF9" s="35"/>
      <c r="AG9" s="36" t="s">
        <v>44</v>
      </c>
      <c r="AH9" s="36" t="s">
        <v>45</v>
      </c>
      <c r="AI9" s="36" t="s">
        <v>46</v>
      </c>
      <c r="AJ9" s="36" t="s">
        <v>47</v>
      </c>
      <c r="AK9" s="36" t="s">
        <v>48</v>
      </c>
      <c r="AL9" s="36" t="s">
        <v>49</v>
      </c>
      <c r="AM9" s="36" t="s">
        <v>50</v>
      </c>
      <c r="AN9" s="36" t="s">
        <v>51</v>
      </c>
      <c r="AO9" s="36" t="s">
        <v>52</v>
      </c>
      <c r="AP9" s="31" t="s">
        <v>53</v>
      </c>
      <c r="AQ9" s="33" t="s">
        <v>54</v>
      </c>
      <c r="AR9" s="31" t="s">
        <v>27</v>
      </c>
      <c r="AS9" s="33" t="s">
        <v>55</v>
      </c>
      <c r="AT9" s="31" t="s">
        <v>28</v>
      </c>
      <c r="AU9" s="31" t="s">
        <v>56</v>
      </c>
      <c r="AV9" s="31" t="s">
        <v>57</v>
      </c>
      <c r="AW9" s="30" t="s">
        <v>19</v>
      </c>
      <c r="AX9" s="30" t="s">
        <v>58</v>
      </c>
      <c r="AY9" s="91" t="s">
        <v>198</v>
      </c>
      <c r="AZ9" s="324" t="s">
        <v>199</v>
      </c>
      <c r="BA9" s="324"/>
      <c r="BB9" s="324"/>
      <c r="BC9" s="91" t="s">
        <v>59</v>
      </c>
      <c r="BD9" s="92" t="s">
        <v>200</v>
      </c>
      <c r="BE9" s="93" t="s">
        <v>201</v>
      </c>
      <c r="BF9" s="93" t="s">
        <v>202</v>
      </c>
      <c r="BG9" s="93" t="s">
        <v>776</v>
      </c>
    </row>
    <row r="10" spans="1:59" s="102" customFormat="1" ht="180.6" customHeight="1" x14ac:dyDescent="0.2">
      <c r="A10" s="154" t="s">
        <v>287</v>
      </c>
      <c r="B10" s="231" t="s">
        <v>288</v>
      </c>
      <c r="C10" s="232"/>
      <c r="D10" s="233"/>
      <c r="E10" s="61" t="s">
        <v>289</v>
      </c>
      <c r="F10" s="311" t="s">
        <v>290</v>
      </c>
      <c r="G10" s="312"/>
      <c r="H10" s="313"/>
      <c r="I10" s="231" t="s">
        <v>291</v>
      </c>
      <c r="J10" s="232"/>
      <c r="K10" s="233"/>
      <c r="L10" s="46" t="s">
        <v>111</v>
      </c>
      <c r="M10" s="46" t="s">
        <v>112</v>
      </c>
      <c r="N10" s="46"/>
      <c r="O10" s="96">
        <f>VLOOKUP(L10,[22]Listas!$M$69:$N$73,2,0)</f>
        <v>3</v>
      </c>
      <c r="P10" s="96"/>
      <c r="Q10" s="96">
        <f>HLOOKUP(M10,[22]Listas!$O$67:$Q$68,2,0)</f>
        <v>10</v>
      </c>
      <c r="R10" s="97" t="str">
        <f>INDEX([22]Listas!$O$69:$Q$73,MATCH(L10,[22]Listas!$M$69:$M$73,0),MATCH(M10,[22]Listas!$O$67:$Q$67,0))</f>
        <v>30
ALTA</v>
      </c>
      <c r="S10" s="231" t="s">
        <v>292</v>
      </c>
      <c r="T10" s="232"/>
      <c r="U10" s="233"/>
      <c r="V10" s="98" t="s">
        <v>78</v>
      </c>
      <c r="W10" s="105" t="s">
        <v>79</v>
      </c>
      <c r="X10" s="98" t="s">
        <v>78</v>
      </c>
      <c r="Y10" s="98" t="s">
        <v>78</v>
      </c>
      <c r="Z10" s="98" t="s">
        <v>78</v>
      </c>
      <c r="AA10" s="105" t="s">
        <v>79</v>
      </c>
      <c r="AB10" s="98" t="s">
        <v>78</v>
      </c>
      <c r="AC10" s="98" t="s">
        <v>78</v>
      </c>
      <c r="AD10" s="98" t="s">
        <v>78</v>
      </c>
      <c r="AE10" s="98" t="s">
        <v>78</v>
      </c>
      <c r="AF10" s="98"/>
      <c r="AG10" s="96">
        <f t="shared" ref="AG10" si="0">IF(Y10="SI",15,0)</f>
        <v>15</v>
      </c>
      <c r="AH10" s="96">
        <f t="shared" ref="AH10" si="1">IF(Z10="SI",5,0)</f>
        <v>5</v>
      </c>
      <c r="AI10" s="96">
        <f t="shared" ref="AI10" si="2">IF(AA10="SI",15,0)</f>
        <v>0</v>
      </c>
      <c r="AJ10" s="96">
        <f t="shared" ref="AJ10" si="3">IF(AB10="SI",10,0)</f>
        <v>10</v>
      </c>
      <c r="AK10" s="96">
        <f t="shared" ref="AK10" si="4">IF(AC10="SI",15,0)</f>
        <v>15</v>
      </c>
      <c r="AL10" s="96">
        <f t="shared" ref="AL10" si="5">IF(AD10="SI",10,0)</f>
        <v>10</v>
      </c>
      <c r="AM10" s="96">
        <f t="shared" ref="AM10" si="6">IF(AE10="SI",30,0)</f>
        <v>30</v>
      </c>
      <c r="AN10" s="96">
        <f t="shared" ref="AN10" si="7">SUM(AG10+AH10+AI10+AJ10+AK10+AL10+AM10)</f>
        <v>85</v>
      </c>
      <c r="AO10" s="96">
        <f t="shared" ref="AO10" si="8">IF(AN10&lt;=50,0,IF(AN10&gt;=76,2,1))</f>
        <v>2</v>
      </c>
      <c r="AP10" s="97" t="str">
        <f t="shared" ref="AP10" si="9">CONCATENATE(AN10,"- disminuye ",AO10)</f>
        <v>85- disminuye 2</v>
      </c>
      <c r="AQ10" s="96">
        <f t="shared" ref="AQ10" si="10">IF(V10="SI",O10-AO10,O10)</f>
        <v>1</v>
      </c>
      <c r="AR10" s="97" t="str">
        <f>IF(AQ10&lt;=1,"Rara vez",VLOOKUP(AQ10,[22]Listas!$L$69:$M$73,2,0))</f>
        <v>Rara vez</v>
      </c>
      <c r="AS10" s="96">
        <f t="shared" ref="AS10" si="11">IF(W10="SI",Q10-AO10,Q10)</f>
        <v>10</v>
      </c>
      <c r="AT10" s="97" t="str">
        <f t="shared" ref="AT10" si="12">IF(AS10&lt;=9,"Moderado",IF(AS10=20,"Catastrófico",IF(AS10=18,"Moderado","Mayor")))</f>
        <v>Mayor</v>
      </c>
      <c r="AU10" s="97" t="str">
        <f>INDEX([22]Listas!$O$69:$Q$73,MATCH(AR10,[22]Listas!$M$69:$M$73,0),MATCH(AT10,[22]Listas!$O$67:$Q$67,0))</f>
        <v>10
BAJA</v>
      </c>
      <c r="AV10" s="62" t="s">
        <v>80</v>
      </c>
      <c r="AW10" s="106" t="s">
        <v>293</v>
      </c>
      <c r="AX10" s="61" t="s">
        <v>294</v>
      </c>
      <c r="AY10" s="46" t="s">
        <v>295</v>
      </c>
      <c r="AZ10" s="409" t="s">
        <v>296</v>
      </c>
      <c r="BA10" s="409"/>
      <c r="BB10" s="409"/>
      <c r="BC10" s="62" t="s">
        <v>297</v>
      </c>
      <c r="BD10" s="64" t="s">
        <v>298</v>
      </c>
      <c r="BE10" s="61" t="s">
        <v>216</v>
      </c>
      <c r="BF10" s="96" t="s">
        <v>299</v>
      </c>
      <c r="BG10" s="100" t="s">
        <v>300</v>
      </c>
    </row>
    <row r="11" spans="1:59" s="102" customFormat="1" ht="409.5" x14ac:dyDescent="0.25">
      <c r="A11" s="61" t="s">
        <v>287</v>
      </c>
      <c r="B11" s="231" t="s">
        <v>301</v>
      </c>
      <c r="C11" s="232"/>
      <c r="D11" s="233"/>
      <c r="E11" s="61" t="s">
        <v>302</v>
      </c>
      <c r="F11" s="311" t="s">
        <v>303</v>
      </c>
      <c r="G11" s="312"/>
      <c r="H11" s="313"/>
      <c r="I11" s="231" t="s">
        <v>304</v>
      </c>
      <c r="J11" s="232"/>
      <c r="K11" s="233"/>
      <c r="L11" s="46" t="s">
        <v>75</v>
      </c>
      <c r="M11" s="46" t="s">
        <v>112</v>
      </c>
      <c r="N11" s="46"/>
      <c r="O11"/>
      <c r="P11" s="96"/>
      <c r="Q11"/>
      <c r="R11" s="97" t="str">
        <f>INDEX([23]Listas!$O$69:$Q$73,MATCH(L11,[23]Listas!$M$69:$M$73,0),MATCH(M11,[23]Listas!$O$67:$Q$67,0))</f>
        <v>10
BAJA</v>
      </c>
      <c r="S11" s="231" t="s">
        <v>305</v>
      </c>
      <c r="T11" s="232"/>
      <c r="U11" s="233"/>
      <c r="V11" s="98" t="s">
        <v>78</v>
      </c>
      <c r="W11" s="105" t="s">
        <v>78</v>
      </c>
      <c r="X11" s="98" t="s">
        <v>78</v>
      </c>
      <c r="Y11" s="98" t="s">
        <v>78</v>
      </c>
      <c r="Z11" s="98" t="s">
        <v>78</v>
      </c>
      <c r="AA11" s="98" t="s">
        <v>78</v>
      </c>
      <c r="AB11" s="98" t="s">
        <v>78</v>
      </c>
      <c r="AC11" s="105" t="s">
        <v>78</v>
      </c>
      <c r="AD11" s="98" t="s">
        <v>78</v>
      </c>
      <c r="AE11" s="98" t="s">
        <v>78</v>
      </c>
      <c r="AF11"/>
      <c r="AG11"/>
      <c r="AH11"/>
      <c r="AI11"/>
      <c r="AJ11"/>
      <c r="AK11"/>
      <c r="AL11" s="96">
        <f>IF(AD11="SI",10,0)</f>
        <v>10</v>
      </c>
      <c r="AM11" s="96">
        <f>IF(AE11="SI",30,0)</f>
        <v>30</v>
      </c>
      <c r="AN11" s="96">
        <f>SUM(AG11+AH11+AI11+AJ11+AK11+AL11+AM11)</f>
        <v>40</v>
      </c>
      <c r="AO11" s="96">
        <f>IF(AN11&lt;=50,0,IF(AN11&gt;=76,2,1))</f>
        <v>0</v>
      </c>
      <c r="AP11" s="97" t="str">
        <f>CONCATENATE(AN11,"- disminuye ",AO11)</f>
        <v>40- disminuye 0</v>
      </c>
      <c r="AQ11"/>
      <c r="AR11" s="97" t="str">
        <f>IF(AQ11&lt;=1,"Rara vez",VLOOKUP(AQ11,[23]Listas!$L$69:$M$73,2,0))</f>
        <v>Rara vez</v>
      </c>
      <c r="AS11"/>
      <c r="AT11" s="97" t="str">
        <f>IF(AS11&lt;=9,"Moderado",IF(AS11=20,"Catastrófico",IF(AS11=18,"Moderado","Mayor")))</f>
        <v>Moderado</v>
      </c>
      <c r="AU11" s="97" t="str">
        <f>INDEX([23]Listas!$O$69:$Q$73,MATCH(AR11,[23]Listas!$M$69:$M$73,0),MATCH(AT11,[23]Listas!$O$67:$Q$67,0))</f>
        <v>5
BAJA</v>
      </c>
      <c r="AV11" s="46" t="s">
        <v>80</v>
      </c>
      <c r="AW11" s="106" t="s">
        <v>306</v>
      </c>
      <c r="AX11" s="61" t="s">
        <v>307</v>
      </c>
      <c r="AY11" s="46" t="s">
        <v>212</v>
      </c>
      <c r="AZ11" s="410" t="s">
        <v>308</v>
      </c>
      <c r="BA11" s="410"/>
      <c r="BB11" s="410"/>
      <c r="BC11" s="62" t="s">
        <v>297</v>
      </c>
      <c r="BD11" s="64" t="s">
        <v>309</v>
      </c>
      <c r="BE11" s="61" t="s">
        <v>216</v>
      </c>
      <c r="BF11" s="96" t="s">
        <v>310</v>
      </c>
      <c r="BG11" s="100" t="s">
        <v>311</v>
      </c>
    </row>
  </sheetData>
  <mergeCells count="36">
    <mergeCell ref="B1:AU1"/>
    <mergeCell ref="AV1:AX4"/>
    <mergeCell ref="BB1:BD2"/>
    <mergeCell ref="B2:AU2"/>
    <mergeCell ref="B3:D3"/>
    <mergeCell ref="E3:Z3"/>
    <mergeCell ref="AA3:AU3"/>
    <mergeCell ref="BB3:BD4"/>
    <mergeCell ref="B4:D4"/>
    <mergeCell ref="E4:Z4"/>
    <mergeCell ref="AA4:AU4"/>
    <mergeCell ref="B6:C6"/>
    <mergeCell ref="D6:H6"/>
    <mergeCell ref="I6:K6"/>
    <mergeCell ref="L6:U6"/>
    <mergeCell ref="V6:Z6"/>
    <mergeCell ref="AA6:AX6"/>
    <mergeCell ref="B8:K8"/>
    <mergeCell ref="L8:R8"/>
    <mergeCell ref="S8:AX8"/>
    <mergeCell ref="AY8:BD8"/>
    <mergeCell ref="B9:D9"/>
    <mergeCell ref="F9:H9"/>
    <mergeCell ref="I9:K9"/>
    <mergeCell ref="S9:U9"/>
    <mergeCell ref="AZ9:BB9"/>
    <mergeCell ref="B11:D11"/>
    <mergeCell ref="F11:H11"/>
    <mergeCell ref="I11:K11"/>
    <mergeCell ref="S11:U11"/>
    <mergeCell ref="AZ11:BB11"/>
    <mergeCell ref="B10:D10"/>
    <mergeCell ref="F10:H10"/>
    <mergeCell ref="I10:K10"/>
    <mergeCell ref="S10:U10"/>
    <mergeCell ref="AZ10:BB10"/>
  </mergeCells>
  <dataValidations count="7">
    <dataValidation type="list" allowBlank="1" showInputMessage="1" showErrorMessage="1" sqref="L6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xr:uid="{00000000-0002-0000-0500-000000000000}">
      <formula1>Proceso</formula1>
    </dataValidation>
    <dataValidation type="list" allowBlank="1" showInputMessage="1" showErrorMessage="1" sqref="AY10:AY11" xr:uid="{00000000-0002-0000-0500-000001000000}">
      <formula1>Monitoreo</formula1>
    </dataValidation>
    <dataValidation type="list" allowBlank="1" showInputMessage="1" sqref="AV10:AV11" xr:uid="{00000000-0002-0000-0500-000002000000}">
      <formula1>Periodo</formula1>
    </dataValidation>
    <dataValidation type="list" showInputMessage="1" showErrorMessage="1" sqref="V10:V11 X10:Z11 AC10 AB10:AB11 AD10:AF11 AA11" xr:uid="{00000000-0002-0000-0500-000003000000}">
      <formula1>Efectividad</formula1>
    </dataValidation>
    <dataValidation showInputMessage="1" showErrorMessage="1" sqref="AG10:AT11" xr:uid="{00000000-0002-0000-0500-000004000000}"/>
    <dataValidation type="list" allowBlank="1" showInputMessage="1" showErrorMessage="1" sqref="M10:N11" xr:uid="{00000000-0002-0000-0500-000005000000}">
      <formula1>Impacto</formula1>
    </dataValidation>
    <dataValidation type="list" showInputMessage="1" showErrorMessage="1" sqref="L11" xr:uid="{00000000-0002-0000-0500-000006000000}">
      <formula1>Probabilidad</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BU119"/>
  <sheetViews>
    <sheetView showGridLines="0" view="pageBreakPreview" topLeftCell="U1" zoomScaleNormal="100" zoomScaleSheetLayoutView="100" workbookViewId="0">
      <selection activeCell="AA6" sqref="AA6:BA6"/>
    </sheetView>
  </sheetViews>
  <sheetFormatPr baseColWidth="10" defaultRowHeight="15" x14ac:dyDescent="0.25"/>
  <cols>
    <col min="1" max="1" width="1.140625" style="85" customWidth="1"/>
    <col min="2" max="4" width="5.42578125" style="85" customWidth="1"/>
    <col min="5" max="5" width="7.28515625" style="86" customWidth="1"/>
    <col min="6" max="10" width="4.5703125" style="85" customWidth="1"/>
    <col min="11" max="11" width="13.85546875" style="85" customWidth="1"/>
    <col min="12" max="13" width="3.28515625" style="87" customWidth="1"/>
    <col min="14" max="14" width="0.7109375" style="87" hidden="1" customWidth="1"/>
    <col min="15" max="15" width="3" style="87" hidden="1" customWidth="1"/>
    <col min="16" max="16" width="5.140625" style="87" hidden="1" customWidth="1"/>
    <col min="17" max="17" width="3" style="87" hidden="1" customWidth="1"/>
    <col min="18" max="18" width="4.28515625" style="87" customWidth="1"/>
    <col min="19" max="20" width="7.140625" style="87" customWidth="1"/>
    <col min="21" max="21" width="17.7109375" style="87" customWidth="1"/>
    <col min="22" max="24" width="2.7109375" style="86" customWidth="1"/>
    <col min="25" max="25" width="2.85546875" style="86" customWidth="1"/>
    <col min="26" max="31" width="2.7109375" style="86" customWidth="1"/>
    <col min="32" max="32" width="1.140625" style="86" hidden="1" customWidth="1"/>
    <col min="33" max="39" width="2.7109375" style="86" hidden="1" customWidth="1"/>
    <col min="40" max="41" width="5.140625" style="86" hidden="1" customWidth="1"/>
    <col min="42" max="42" width="4.28515625" style="86" customWidth="1"/>
    <col min="43" max="43" width="5.140625" style="86" hidden="1" customWidth="1"/>
    <col min="44" max="44" width="3.28515625" style="86" customWidth="1"/>
    <col min="45" max="45" width="5.140625" style="86" hidden="1" customWidth="1"/>
    <col min="46" max="46" width="3.28515625" style="86" customWidth="1"/>
    <col min="47" max="47" width="4.28515625" style="86" customWidth="1"/>
    <col min="48" max="48" width="4.28515625" style="87" customWidth="1"/>
    <col min="49" max="49" width="36.5703125" style="87" customWidth="1"/>
    <col min="50" max="50" width="21.5703125" style="82" customWidth="1"/>
    <col min="51" max="51" width="5" style="82" customWidth="1"/>
    <col min="52" max="52" width="20.140625" style="3" customWidth="1"/>
    <col min="53" max="53" width="25.5703125" style="3" customWidth="1"/>
    <col min="54" max="54" width="14.7109375" style="3" customWidth="1"/>
    <col min="55" max="55" width="40.7109375" style="3" customWidth="1"/>
    <col min="56" max="56" width="42.7109375" style="3" customWidth="1"/>
    <col min="57" max="57" width="5.85546875" style="3" customWidth="1"/>
    <col min="58" max="58" width="13.5703125" style="3" customWidth="1"/>
    <col min="59" max="61" width="10" style="3" customWidth="1"/>
    <col min="62" max="62" width="10.28515625" style="3" customWidth="1"/>
    <col min="63" max="63" width="2.140625" style="3" customWidth="1"/>
    <col min="64" max="64" width="11.42578125" style="3"/>
    <col min="65" max="68" width="11.42578125" style="4"/>
    <col min="69" max="69" width="42.140625" style="4" customWidth="1"/>
    <col min="70" max="16384" width="11.42578125" style="4"/>
  </cols>
  <sheetData>
    <row r="1" spans="1:73" ht="13.5" customHeight="1" thickTop="1" x14ac:dyDescent="0.25">
      <c r="A1" s="283" t="s">
        <v>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5"/>
      <c r="AC1" s="286"/>
      <c r="AD1" s="286"/>
      <c r="AE1" s="286"/>
      <c r="AF1" s="286"/>
      <c r="AG1" s="286"/>
      <c r="AH1" s="286"/>
      <c r="AI1" s="286"/>
      <c r="AJ1" s="286"/>
      <c r="AK1" s="286"/>
      <c r="AL1" s="286"/>
      <c r="AM1" s="286"/>
      <c r="AN1" s="286"/>
      <c r="AO1" s="286"/>
      <c r="AP1" s="286"/>
      <c r="AQ1" s="286"/>
      <c r="AR1" s="286"/>
      <c r="AS1" s="286"/>
      <c r="AT1" s="286"/>
      <c r="AU1" s="287"/>
      <c r="AV1" s="1"/>
      <c r="AW1" s="1"/>
      <c r="AX1" s="1"/>
      <c r="AY1" s="1"/>
      <c r="AZ1" s="2" t="s">
        <v>1</v>
      </c>
      <c r="BA1" s="1"/>
      <c r="BB1" s="292" t="s">
        <v>2</v>
      </c>
      <c r="BC1" s="293"/>
      <c r="BD1" s="293"/>
      <c r="BE1" s="294"/>
      <c r="BF1" s="1"/>
      <c r="BG1" s="1"/>
    </row>
    <row r="2" spans="1:73" ht="15" customHeight="1" x14ac:dyDescent="0.25">
      <c r="A2" s="295" t="str">
        <f>UPPER([6]Control!A2)</f>
        <v>MATRIZ RIESGOS DE CORRUPCIÓN</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7"/>
      <c r="AC2" s="288"/>
      <c r="AD2" s="288"/>
      <c r="AE2" s="288"/>
      <c r="AF2" s="288"/>
      <c r="AG2" s="288"/>
      <c r="AH2" s="288"/>
      <c r="AI2" s="288"/>
      <c r="AJ2" s="288"/>
      <c r="AK2" s="288"/>
      <c r="AL2" s="288"/>
      <c r="AM2" s="288"/>
      <c r="AN2" s="288"/>
      <c r="AO2" s="288"/>
      <c r="AP2" s="288"/>
      <c r="AQ2" s="288"/>
      <c r="AR2" s="288"/>
      <c r="AS2" s="288"/>
      <c r="AT2" s="288"/>
      <c r="AU2" s="289"/>
      <c r="AV2" s="1"/>
      <c r="AW2" s="1"/>
      <c r="AX2" s="1"/>
      <c r="AY2" s="1"/>
      <c r="AZ2" s="161">
        <v>2019</v>
      </c>
      <c r="BA2" s="1"/>
      <c r="BB2" s="275" t="s">
        <v>3</v>
      </c>
      <c r="BC2" s="276"/>
      <c r="BD2" s="298" t="str">
        <f>L6</f>
        <v>EJECUCIÓN DE OBRAS</v>
      </c>
      <c r="BE2" s="299"/>
      <c r="BF2" s="107"/>
      <c r="BG2" s="1"/>
    </row>
    <row r="3" spans="1:73" ht="12.75" customHeight="1" x14ac:dyDescent="0.25">
      <c r="A3" s="300" t="s">
        <v>4</v>
      </c>
      <c r="B3" s="301"/>
      <c r="C3" s="301"/>
      <c r="D3" s="302"/>
      <c r="E3" s="303" t="s">
        <v>5</v>
      </c>
      <c r="F3" s="301"/>
      <c r="G3" s="301"/>
      <c r="H3" s="301"/>
      <c r="I3" s="301"/>
      <c r="J3" s="301"/>
      <c r="K3" s="301"/>
      <c r="L3" s="301"/>
      <c r="M3" s="301"/>
      <c r="N3" s="301"/>
      <c r="O3" s="301"/>
      <c r="P3" s="301"/>
      <c r="Q3" s="301"/>
      <c r="R3" s="301"/>
      <c r="S3" s="301"/>
      <c r="T3" s="301"/>
      <c r="U3" s="302"/>
      <c r="V3" s="303" t="s">
        <v>6</v>
      </c>
      <c r="W3" s="301"/>
      <c r="X3" s="301"/>
      <c r="Y3" s="301"/>
      <c r="Z3" s="301"/>
      <c r="AA3" s="301"/>
      <c r="AB3" s="302"/>
      <c r="AC3" s="288"/>
      <c r="AD3" s="288"/>
      <c r="AE3" s="288"/>
      <c r="AF3" s="288"/>
      <c r="AG3" s="288"/>
      <c r="AH3" s="288"/>
      <c r="AI3" s="288"/>
      <c r="AJ3" s="288"/>
      <c r="AK3" s="288"/>
      <c r="AL3" s="288"/>
      <c r="AM3" s="288"/>
      <c r="AN3" s="288"/>
      <c r="AO3" s="288"/>
      <c r="AP3" s="288"/>
      <c r="AQ3" s="288"/>
      <c r="AR3" s="288"/>
      <c r="AS3" s="288"/>
      <c r="AT3" s="288"/>
      <c r="AU3" s="289"/>
      <c r="AV3" s="1"/>
      <c r="AW3" s="1"/>
      <c r="AX3" s="1"/>
      <c r="AY3" s="1"/>
      <c r="AZ3" s="6" t="s">
        <v>7</v>
      </c>
      <c r="BA3" s="1"/>
      <c r="BB3" s="275" t="s">
        <v>8</v>
      </c>
      <c r="BC3" s="276"/>
      <c r="BD3" s="275" t="s">
        <v>9</v>
      </c>
      <c r="BE3" s="276"/>
      <c r="BF3" s="1"/>
      <c r="BG3" s="1"/>
    </row>
    <row r="4" spans="1:73" ht="15.75" customHeight="1" thickBot="1" x14ac:dyDescent="0.3">
      <c r="A4" s="277" t="str">
        <f>[6]Control!A4</f>
        <v>FO-PE-05</v>
      </c>
      <c r="B4" s="278"/>
      <c r="C4" s="278"/>
      <c r="D4" s="279"/>
      <c r="E4" s="280" t="str">
        <f>[6]Control!C4</f>
        <v>Planeación Estratégica</v>
      </c>
      <c r="F4" s="278"/>
      <c r="G4" s="278"/>
      <c r="H4" s="278"/>
      <c r="I4" s="278"/>
      <c r="J4" s="278"/>
      <c r="K4" s="278"/>
      <c r="L4" s="278"/>
      <c r="M4" s="278"/>
      <c r="N4" s="278"/>
      <c r="O4" s="278"/>
      <c r="P4" s="278"/>
      <c r="Q4" s="278"/>
      <c r="R4" s="278"/>
      <c r="S4" s="278"/>
      <c r="T4" s="278"/>
      <c r="U4" s="279"/>
      <c r="V4" s="280">
        <f>[6]Control!H4</f>
        <v>5</v>
      </c>
      <c r="W4" s="278"/>
      <c r="X4" s="278"/>
      <c r="Y4" s="278"/>
      <c r="Z4" s="278"/>
      <c r="AA4" s="278"/>
      <c r="AB4" s="279"/>
      <c r="AC4" s="290"/>
      <c r="AD4" s="290"/>
      <c r="AE4" s="290"/>
      <c r="AF4" s="290"/>
      <c r="AG4" s="290"/>
      <c r="AH4" s="290"/>
      <c r="AI4" s="290"/>
      <c r="AJ4" s="290"/>
      <c r="AK4" s="290"/>
      <c r="AL4" s="290"/>
      <c r="AM4" s="290"/>
      <c r="AN4" s="290"/>
      <c r="AO4" s="290"/>
      <c r="AP4" s="290"/>
      <c r="AQ4" s="290"/>
      <c r="AR4" s="290"/>
      <c r="AS4" s="290"/>
      <c r="AT4" s="290"/>
      <c r="AU4" s="291"/>
      <c r="AV4" s="1"/>
      <c r="AW4" s="1"/>
      <c r="AX4" s="1"/>
      <c r="AY4" s="1"/>
      <c r="AZ4" s="162" t="s">
        <v>773</v>
      </c>
      <c r="BA4" s="1"/>
      <c r="BB4" s="362">
        <v>43709</v>
      </c>
      <c r="BC4" s="363"/>
      <c r="BD4" s="433" t="s">
        <v>540</v>
      </c>
      <c r="BE4" s="433"/>
      <c r="BF4" s="1"/>
      <c r="BG4" s="1"/>
    </row>
    <row r="5" spans="1:73" s="10" customFormat="1" ht="6" customHeight="1" thickTop="1" x14ac:dyDescent="0.2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BA5" s="11"/>
      <c r="BB5"/>
      <c r="BC5"/>
      <c r="BD5"/>
      <c r="BE5"/>
      <c r="BF5" s="12"/>
      <c r="BG5" s="12"/>
      <c r="BH5" s="11"/>
      <c r="BI5" s="11"/>
      <c r="BJ5" s="11"/>
      <c r="BK5" s="11"/>
      <c r="BL5" s="11"/>
    </row>
    <row r="6" spans="1:73" s="10" customFormat="1" ht="27" customHeight="1" x14ac:dyDescent="0.25">
      <c r="A6" s="8"/>
      <c r="B6" s="268" t="s">
        <v>11</v>
      </c>
      <c r="C6" s="269"/>
      <c r="D6" s="241" t="s">
        <v>12</v>
      </c>
      <c r="E6" s="242"/>
      <c r="F6" s="242"/>
      <c r="G6" s="242"/>
      <c r="H6" s="243"/>
      <c r="I6" s="268" t="s">
        <v>3</v>
      </c>
      <c r="J6" s="270"/>
      <c r="K6" s="269"/>
      <c r="L6" s="231" t="s">
        <v>541</v>
      </c>
      <c r="M6" s="232"/>
      <c r="N6" s="232"/>
      <c r="O6" s="232"/>
      <c r="P6" s="232"/>
      <c r="Q6" s="232"/>
      <c r="R6" s="232"/>
      <c r="S6" s="232"/>
      <c r="T6" s="232"/>
      <c r="U6" s="233"/>
      <c r="V6" s="271" t="s">
        <v>14</v>
      </c>
      <c r="W6" s="271"/>
      <c r="X6" s="271"/>
      <c r="Y6" s="271"/>
      <c r="Z6" s="271"/>
      <c r="AA6" s="272" t="s">
        <v>542</v>
      </c>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4"/>
      <c r="BB6" s="13"/>
      <c r="BC6" s="12"/>
      <c r="BD6" s="13"/>
      <c r="BE6" s="13"/>
      <c r="BF6" s="13"/>
      <c r="BG6" s="13"/>
      <c r="BH6" s="13"/>
      <c r="BI6" s="13"/>
      <c r="BJ6" s="13"/>
      <c r="BK6" s="13"/>
      <c r="BL6" s="13"/>
    </row>
    <row r="7" spans="1:73" s="10" customFormat="1" ht="9.75" customHeight="1" thickBot="1" x14ac:dyDescent="0.25">
      <c r="A7" s="8"/>
      <c r="B7" s="16"/>
      <c r="C7" s="16"/>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8"/>
      <c r="AZ7" s="19"/>
      <c r="BA7" s="20"/>
      <c r="BB7" s="21"/>
      <c r="BC7" s="22"/>
      <c r="BD7" s="22"/>
      <c r="BE7" s="23"/>
      <c r="BF7" s="256"/>
      <c r="BG7" s="256"/>
      <c r="BH7" s="256"/>
      <c r="BI7" s="256"/>
      <c r="BJ7" s="256"/>
      <c r="BK7" s="24"/>
      <c r="BL7" s="24"/>
    </row>
    <row r="8" spans="1:73" s="10" customFormat="1" ht="11.25" customHeight="1" x14ac:dyDescent="0.2">
      <c r="A8" s="25"/>
      <c r="B8" s="257" t="s">
        <v>16</v>
      </c>
      <c r="C8" s="258"/>
      <c r="D8" s="258"/>
      <c r="E8" s="258"/>
      <c r="F8" s="258"/>
      <c r="G8" s="258"/>
      <c r="H8" s="258"/>
      <c r="I8" s="258"/>
      <c r="J8" s="258"/>
      <c r="K8" s="259"/>
      <c r="L8" s="260" t="s">
        <v>17</v>
      </c>
      <c r="M8" s="261"/>
      <c r="N8" s="261"/>
      <c r="O8" s="261"/>
      <c r="P8" s="261"/>
      <c r="Q8" s="261"/>
      <c r="R8" s="262"/>
      <c r="S8" s="263" t="s">
        <v>18</v>
      </c>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5" t="s">
        <v>19</v>
      </c>
      <c r="AX8" s="266"/>
      <c r="AY8" s="266"/>
      <c r="AZ8" s="266"/>
      <c r="BA8" s="26"/>
      <c r="BB8" s="27" t="s">
        <v>20</v>
      </c>
      <c r="BC8" s="28"/>
      <c r="BD8" s="28"/>
      <c r="BE8" s="29"/>
      <c r="BF8" s="267" t="s">
        <v>21</v>
      </c>
      <c r="BG8" s="267"/>
      <c r="BH8" s="267"/>
      <c r="BI8" s="267"/>
      <c r="BJ8" s="267"/>
      <c r="BK8" s="13"/>
      <c r="BL8" s="425" t="s">
        <v>543</v>
      </c>
      <c r="BM8" s="426"/>
      <c r="BN8" s="426"/>
      <c r="BO8" s="426"/>
      <c r="BP8" s="427"/>
      <c r="BQ8" s="431" t="s">
        <v>544</v>
      </c>
      <c r="BR8" s="163"/>
      <c r="BS8" s="164"/>
      <c r="BT8" s="165"/>
      <c r="BU8" s="165"/>
    </row>
    <row r="9" spans="1:73" s="42" customFormat="1" ht="69" customHeight="1" thickBot="1" x14ac:dyDescent="0.25">
      <c r="A9" s="25"/>
      <c r="B9" s="253" t="s">
        <v>24</v>
      </c>
      <c r="C9" s="254"/>
      <c r="D9" s="255"/>
      <c r="E9" s="30" t="s">
        <v>4</v>
      </c>
      <c r="F9" s="253" t="s">
        <v>25</v>
      </c>
      <c r="G9" s="254"/>
      <c r="H9" s="255"/>
      <c r="I9" s="253" t="s">
        <v>26</v>
      </c>
      <c r="J9" s="254"/>
      <c r="K9" s="255"/>
      <c r="L9" s="31" t="s">
        <v>27</v>
      </c>
      <c r="M9" s="31" t="s">
        <v>28</v>
      </c>
      <c r="N9" s="32"/>
      <c r="O9" s="33" t="s">
        <v>29</v>
      </c>
      <c r="P9" s="33" t="s">
        <v>30</v>
      </c>
      <c r="Q9" s="33" t="s">
        <v>31</v>
      </c>
      <c r="R9" s="31" t="s">
        <v>32</v>
      </c>
      <c r="S9" s="253" t="s">
        <v>33</v>
      </c>
      <c r="T9" s="254"/>
      <c r="U9" s="255"/>
      <c r="V9" s="31" t="s">
        <v>34</v>
      </c>
      <c r="W9" s="31" t="s">
        <v>35</v>
      </c>
      <c r="X9" s="31" t="s">
        <v>36</v>
      </c>
      <c r="Y9" s="34" t="s">
        <v>37</v>
      </c>
      <c r="Z9" s="34" t="s">
        <v>38</v>
      </c>
      <c r="AA9" s="34" t="s">
        <v>39</v>
      </c>
      <c r="AB9" s="34" t="s">
        <v>40</v>
      </c>
      <c r="AC9" s="34" t="s">
        <v>41</v>
      </c>
      <c r="AD9" s="34" t="s">
        <v>42</v>
      </c>
      <c r="AE9" s="34" t="s">
        <v>43</v>
      </c>
      <c r="AF9" s="35"/>
      <c r="AG9" s="36" t="s">
        <v>44</v>
      </c>
      <c r="AH9" s="36" t="s">
        <v>45</v>
      </c>
      <c r="AI9" s="36" t="s">
        <v>46</v>
      </c>
      <c r="AJ9" s="36" t="s">
        <v>47</v>
      </c>
      <c r="AK9" s="36" t="s">
        <v>48</v>
      </c>
      <c r="AL9" s="36" t="s">
        <v>49</v>
      </c>
      <c r="AM9" s="36" t="s">
        <v>50</v>
      </c>
      <c r="AN9" s="36" t="s">
        <v>51</v>
      </c>
      <c r="AO9" s="36" t="s">
        <v>52</v>
      </c>
      <c r="AP9" s="31" t="s">
        <v>53</v>
      </c>
      <c r="AQ9" s="33" t="s">
        <v>54</v>
      </c>
      <c r="AR9" s="31" t="s">
        <v>27</v>
      </c>
      <c r="AS9" s="33" t="s">
        <v>55</v>
      </c>
      <c r="AT9" s="31" t="s">
        <v>28</v>
      </c>
      <c r="AU9" s="31" t="s">
        <v>56</v>
      </c>
      <c r="AV9" s="31" t="s">
        <v>57</v>
      </c>
      <c r="AW9" s="37" t="s">
        <v>19</v>
      </c>
      <c r="AX9" s="30" t="s">
        <v>58</v>
      </c>
      <c r="AY9" s="38" t="s">
        <v>59</v>
      </c>
      <c r="AZ9" s="39" t="s">
        <v>60</v>
      </c>
      <c r="BA9" s="40" t="s">
        <v>61</v>
      </c>
      <c r="BB9" s="41" t="s">
        <v>62</v>
      </c>
      <c r="BC9" s="40" t="s">
        <v>63</v>
      </c>
      <c r="BD9" s="41" t="s">
        <v>64</v>
      </c>
      <c r="BE9" s="41" t="s">
        <v>65</v>
      </c>
      <c r="BF9" s="41" t="s">
        <v>66</v>
      </c>
      <c r="BG9" s="41" t="s">
        <v>67</v>
      </c>
      <c r="BH9" s="41" t="s">
        <v>68</v>
      </c>
      <c r="BI9" s="41" t="s">
        <v>69</v>
      </c>
      <c r="BJ9" s="41" t="s">
        <v>70</v>
      </c>
      <c r="BK9" s="166"/>
      <c r="BL9" s="428"/>
      <c r="BM9" s="429"/>
      <c r="BN9" s="429"/>
      <c r="BO9" s="429"/>
      <c r="BP9" s="430"/>
      <c r="BQ9" s="432"/>
      <c r="BR9" s="163"/>
      <c r="BS9" s="164"/>
      <c r="BT9" s="165"/>
      <c r="BU9" s="165"/>
    </row>
    <row r="10" spans="1:73" s="10" customFormat="1" ht="374.25" customHeight="1" thickBot="1" x14ac:dyDescent="0.3">
      <c r="A10" s="43"/>
      <c r="B10" s="241" t="s">
        <v>545</v>
      </c>
      <c r="C10" s="242"/>
      <c r="D10" s="243"/>
      <c r="E10" s="61" t="s">
        <v>546</v>
      </c>
      <c r="F10" s="341" t="s">
        <v>547</v>
      </c>
      <c r="G10" s="342"/>
      <c r="H10" s="343"/>
      <c r="I10" s="241" t="s">
        <v>548</v>
      </c>
      <c r="J10" s="242"/>
      <c r="K10" s="243"/>
      <c r="L10" s="45" t="s">
        <v>75</v>
      </c>
      <c r="M10" s="46" t="s">
        <v>112</v>
      </c>
      <c r="N10" s="47"/>
      <c r="O10" s="48">
        <f>VLOOKUP(L10,[6]Listas!$M$69:$N$73,2,0)</f>
        <v>1</v>
      </c>
      <c r="P10" s="48"/>
      <c r="Q10" s="48">
        <f>HLOOKUP(M10,[6]Listas!$O$67:$Q$68,2,0)</f>
        <v>10</v>
      </c>
      <c r="R10" s="36" t="str">
        <f>INDEX([6]Listas!$O$69:$Q$73,MATCH(L10,[6]Listas!$M$69:$M$73,0),MATCH(M10,[6]Listas!$O$67:$Q$67,0))</f>
        <v>10
BAJA</v>
      </c>
      <c r="S10" s="241" t="s">
        <v>549</v>
      </c>
      <c r="T10" s="242"/>
      <c r="U10" s="243"/>
      <c r="V10" s="49" t="s">
        <v>78</v>
      </c>
      <c r="W10" s="49" t="s">
        <v>78</v>
      </c>
      <c r="X10" s="49" t="s">
        <v>78</v>
      </c>
      <c r="Y10" s="49" t="s">
        <v>78</v>
      </c>
      <c r="Z10" s="49" t="s">
        <v>78</v>
      </c>
      <c r="AA10" s="49" t="s">
        <v>79</v>
      </c>
      <c r="AB10" s="49" t="s">
        <v>78</v>
      </c>
      <c r="AC10" s="49" t="s">
        <v>78</v>
      </c>
      <c r="AD10" s="49" t="s">
        <v>78</v>
      </c>
      <c r="AE10" s="49" t="s">
        <v>78</v>
      </c>
      <c r="AF10" s="50"/>
      <c r="AG10" s="48">
        <f t="shared" ref="AG10:AG21" si="0">IF(Y10="SI",15,0)</f>
        <v>15</v>
      </c>
      <c r="AH10" s="48">
        <f t="shared" ref="AH10:AH21" si="1">IF(Z10="SI",5,0)</f>
        <v>5</v>
      </c>
      <c r="AI10" s="48">
        <f t="shared" ref="AI10:AI21" si="2">IF(AA10="SI",15,0)</f>
        <v>0</v>
      </c>
      <c r="AJ10" s="48">
        <f t="shared" ref="AJ10:AJ21" si="3">IF(AB10="SI",10,0)</f>
        <v>10</v>
      </c>
      <c r="AK10" s="48">
        <f t="shared" ref="AK10:AK21" si="4">IF(AC10="SI",15,0)</f>
        <v>15</v>
      </c>
      <c r="AL10" s="48">
        <f t="shared" ref="AL10:AL21" si="5">IF(AD10="SI",10,0)</f>
        <v>10</v>
      </c>
      <c r="AM10" s="48">
        <f t="shared" ref="AM10:AM21" si="6">IF(AE10="SI",30,0)</f>
        <v>30</v>
      </c>
      <c r="AN10" s="48">
        <f t="shared" ref="AN10:AN21" si="7">SUM(AG10+AH10+AI10+AJ10+AK10+AL10+AM10)</f>
        <v>85</v>
      </c>
      <c r="AO10" s="48">
        <f t="shared" ref="AO10:AO21" si="8">IF(AN10&lt;=50,0,IF(AN10&gt;=76,2,1))</f>
        <v>2</v>
      </c>
      <c r="AP10" s="36" t="str">
        <f t="shared" ref="AP10:AP21" si="9">CONCATENATE(AN10,"- disminuye ",AO10)</f>
        <v>85- disminuye 2</v>
      </c>
      <c r="AQ10" s="48">
        <f t="shared" ref="AQ10:AQ21" si="10">IF(V10="SI",O10-AO10,O10)</f>
        <v>-1</v>
      </c>
      <c r="AR10" s="36" t="str">
        <f>IF(AQ10&lt;=1,"Rara vez",VLOOKUP(AQ10,[6]Listas!$L$69:$M$73,2,0))</f>
        <v>Rara vez</v>
      </c>
      <c r="AS10" s="48">
        <f t="shared" ref="AS10:AS21" si="11">IF(W10="SI",Q10-AO10,Q10)</f>
        <v>8</v>
      </c>
      <c r="AT10" s="36" t="str">
        <f t="shared" ref="AT10:AT21" si="12">IF(AS10&lt;=9,"Moderado",IF(AS10=20,"Catastrófico",IF(AS10=18,"Moderado","Mayor")))</f>
        <v>Moderado</v>
      </c>
      <c r="AU10" s="36" t="str">
        <f>INDEX([6]Listas!$O$69:$Q$73,MATCH(AR10,[6]Listas!$M$69:$M$73,0),MATCH(AT10,[6]Listas!$O$67:$Q$67,0))</f>
        <v>5
BAJA</v>
      </c>
      <c r="AV10" s="45" t="s">
        <v>80</v>
      </c>
      <c r="AW10" s="121" t="s">
        <v>550</v>
      </c>
      <c r="AX10" s="52" t="s">
        <v>551</v>
      </c>
      <c r="AY10" s="45" t="s">
        <v>552</v>
      </c>
      <c r="AZ10" s="54" t="s">
        <v>553</v>
      </c>
      <c r="BA10" s="54" t="s">
        <v>554</v>
      </c>
      <c r="BB10" s="56" t="s">
        <v>340</v>
      </c>
      <c r="BC10" s="54" t="s">
        <v>555</v>
      </c>
      <c r="BD10" s="54" t="s">
        <v>556</v>
      </c>
      <c r="BE10" s="57" t="s">
        <v>79</v>
      </c>
      <c r="BF10" s="57" t="s">
        <v>340</v>
      </c>
      <c r="BG10" s="57" t="s">
        <v>340</v>
      </c>
      <c r="BH10" s="58"/>
      <c r="BI10" s="58"/>
      <c r="BJ10" s="57" t="s">
        <v>340</v>
      </c>
      <c r="BK10" s="123"/>
      <c r="BL10" s="423" t="s">
        <v>557</v>
      </c>
      <c r="BM10" s="424"/>
      <c r="BN10" s="424"/>
      <c r="BO10" s="424"/>
      <c r="BP10" s="424"/>
      <c r="BQ10" s="167" t="s">
        <v>558</v>
      </c>
    </row>
    <row r="11" spans="1:73" s="10" customFormat="1" ht="242.25" customHeight="1" thickBot="1" x14ac:dyDescent="0.3">
      <c r="A11" s="43"/>
      <c r="B11" s="241" t="s">
        <v>559</v>
      </c>
      <c r="C11" s="242"/>
      <c r="D11" s="243"/>
      <c r="E11" s="61" t="s">
        <v>560</v>
      </c>
      <c r="F11" s="341" t="s">
        <v>561</v>
      </c>
      <c r="G11" s="342"/>
      <c r="H11" s="343"/>
      <c r="I11" s="241" t="s">
        <v>562</v>
      </c>
      <c r="J11" s="242"/>
      <c r="K11" s="243"/>
      <c r="L11" s="45" t="s">
        <v>75</v>
      </c>
      <c r="M11" s="46" t="s">
        <v>76</v>
      </c>
      <c r="N11" s="47"/>
      <c r="O11" s="48">
        <f>VLOOKUP(L11,[6]Listas!$M$69:$N$73,2,0)</f>
        <v>1</v>
      </c>
      <c r="P11" s="48"/>
      <c r="Q11" s="48">
        <f>HLOOKUP(M11,[6]Listas!$O$67:$Q$68,2,0)</f>
        <v>20</v>
      </c>
      <c r="R11" s="36" t="str">
        <f>INDEX([6]Listas!$O$69:$Q$73,MATCH(L11,[6]Listas!$M$69:$M$73,0),MATCH(M11,[6]Listas!$O$67:$Q$67,0))</f>
        <v>20
MODERADA</v>
      </c>
      <c r="S11" s="241" t="s">
        <v>563</v>
      </c>
      <c r="T11" s="242"/>
      <c r="U11" s="243"/>
      <c r="V11" s="49" t="s">
        <v>78</v>
      </c>
      <c r="W11" s="49" t="s">
        <v>78</v>
      </c>
      <c r="X11" s="49" t="s">
        <v>79</v>
      </c>
      <c r="Y11" s="49" t="s">
        <v>78</v>
      </c>
      <c r="Z11" s="49" t="s">
        <v>78</v>
      </c>
      <c r="AA11" s="49" t="s">
        <v>79</v>
      </c>
      <c r="AB11" s="49" t="s">
        <v>78</v>
      </c>
      <c r="AC11" s="49" t="s">
        <v>78</v>
      </c>
      <c r="AD11" s="49" t="s">
        <v>78</v>
      </c>
      <c r="AE11" s="49" t="s">
        <v>78</v>
      </c>
      <c r="AF11" s="50"/>
      <c r="AG11" s="48">
        <f t="shared" si="0"/>
        <v>15</v>
      </c>
      <c r="AH11" s="48">
        <f t="shared" si="1"/>
        <v>5</v>
      </c>
      <c r="AI11" s="48">
        <f t="shared" si="2"/>
        <v>0</v>
      </c>
      <c r="AJ11" s="48">
        <f t="shared" si="3"/>
        <v>10</v>
      </c>
      <c r="AK11" s="48">
        <f t="shared" si="4"/>
        <v>15</v>
      </c>
      <c r="AL11" s="48">
        <f t="shared" si="5"/>
        <v>10</v>
      </c>
      <c r="AM11" s="48">
        <f t="shared" si="6"/>
        <v>30</v>
      </c>
      <c r="AN11" s="48">
        <f t="shared" si="7"/>
        <v>85</v>
      </c>
      <c r="AO11" s="48">
        <f t="shared" si="8"/>
        <v>2</v>
      </c>
      <c r="AP11" s="36" t="str">
        <f t="shared" si="9"/>
        <v>85- disminuye 2</v>
      </c>
      <c r="AQ11" s="48">
        <f t="shared" si="10"/>
        <v>-1</v>
      </c>
      <c r="AR11" s="36" t="str">
        <f>IF(AQ11&lt;=1,"Rara vez",VLOOKUP(AQ11,[6]Listas!$L$69:$M$73,2,0))</f>
        <v>Rara vez</v>
      </c>
      <c r="AS11" s="48">
        <f t="shared" si="11"/>
        <v>18</v>
      </c>
      <c r="AT11" s="36" t="str">
        <f t="shared" si="12"/>
        <v>Moderado</v>
      </c>
      <c r="AU11" s="36" t="str">
        <f>INDEX([6]Listas!$O$69:$Q$73,MATCH(AR11,[6]Listas!$M$69:$M$73,0),MATCH(AT11,[6]Listas!$O$67:$Q$67,0))</f>
        <v>5
BAJA</v>
      </c>
      <c r="AV11" s="45" t="s">
        <v>80</v>
      </c>
      <c r="AW11" s="121" t="s">
        <v>564</v>
      </c>
      <c r="AX11" s="52" t="s">
        <v>565</v>
      </c>
      <c r="AY11" s="45" t="s">
        <v>552</v>
      </c>
      <c r="AZ11" s="54" t="s">
        <v>553</v>
      </c>
      <c r="BA11" s="54" t="s">
        <v>566</v>
      </c>
      <c r="BB11" s="57" t="s">
        <v>340</v>
      </c>
      <c r="BC11" s="54" t="s">
        <v>567</v>
      </c>
      <c r="BD11" s="54" t="s">
        <v>556</v>
      </c>
      <c r="BE11" s="57" t="s">
        <v>79</v>
      </c>
      <c r="BF11" s="57" t="s">
        <v>340</v>
      </c>
      <c r="BG11" s="57" t="s">
        <v>340</v>
      </c>
      <c r="BH11" s="58"/>
      <c r="BI11" s="58"/>
      <c r="BJ11" s="57" t="s">
        <v>340</v>
      </c>
      <c r="BK11" s="123"/>
      <c r="BL11" s="420" t="s">
        <v>568</v>
      </c>
      <c r="BM11" s="421"/>
      <c r="BN11" s="421"/>
      <c r="BO11" s="421"/>
      <c r="BP11" s="422"/>
      <c r="BQ11" s="167" t="s">
        <v>558</v>
      </c>
    </row>
    <row r="12" spans="1:73" s="10" customFormat="1" ht="204" customHeight="1" thickBot="1" x14ac:dyDescent="0.3">
      <c r="A12" s="43"/>
      <c r="B12" s="241" t="s">
        <v>569</v>
      </c>
      <c r="C12" s="242"/>
      <c r="D12" s="243"/>
      <c r="E12" s="61" t="s">
        <v>570</v>
      </c>
      <c r="F12" s="341" t="s">
        <v>571</v>
      </c>
      <c r="G12" s="342"/>
      <c r="H12" s="343"/>
      <c r="I12" s="241" t="s">
        <v>572</v>
      </c>
      <c r="J12" s="242"/>
      <c r="K12" s="243"/>
      <c r="L12" s="45" t="s">
        <v>75</v>
      </c>
      <c r="M12" s="46" t="s">
        <v>112</v>
      </c>
      <c r="N12" s="47"/>
      <c r="O12" s="48">
        <f>VLOOKUP(L12,[6]Listas!$M$69:$N$73,2,0)</f>
        <v>1</v>
      </c>
      <c r="P12" s="48"/>
      <c r="Q12" s="48">
        <f>HLOOKUP(M12,[6]Listas!$O$67:$Q$68,2,0)</f>
        <v>10</v>
      </c>
      <c r="R12" s="36" t="str">
        <f>INDEX([6]Listas!$O$69:$Q$73,MATCH(L12,[6]Listas!$M$69:$M$73,0),MATCH(M12,[6]Listas!$O$67:$Q$67,0))</f>
        <v>10
BAJA</v>
      </c>
      <c r="S12" s="241" t="s">
        <v>573</v>
      </c>
      <c r="T12" s="242"/>
      <c r="U12" s="243"/>
      <c r="V12" s="49" t="s">
        <v>78</v>
      </c>
      <c r="W12" s="49" t="s">
        <v>78</v>
      </c>
      <c r="X12" s="49" t="s">
        <v>78</v>
      </c>
      <c r="Y12" s="49" t="s">
        <v>78</v>
      </c>
      <c r="Z12" s="49" t="s">
        <v>78</v>
      </c>
      <c r="AA12" s="49" t="s">
        <v>79</v>
      </c>
      <c r="AB12" s="49" t="s">
        <v>78</v>
      </c>
      <c r="AC12" s="49" t="s">
        <v>78</v>
      </c>
      <c r="AD12" s="49" t="s">
        <v>78</v>
      </c>
      <c r="AE12" s="49" t="s">
        <v>78</v>
      </c>
      <c r="AF12" s="50"/>
      <c r="AG12" s="48">
        <f>IF(Y12="SI",15,0)</f>
        <v>15</v>
      </c>
      <c r="AH12" s="48">
        <f>IF(Z12="SI",5,0)</f>
        <v>5</v>
      </c>
      <c r="AI12" s="48">
        <f>IF(AA12="SI",15,0)</f>
        <v>0</v>
      </c>
      <c r="AJ12" s="48">
        <f>IF(AB12="SI",10,0)</f>
        <v>10</v>
      </c>
      <c r="AK12" s="48">
        <f>IF(AC12="SI",15,0)</f>
        <v>15</v>
      </c>
      <c r="AL12" s="48">
        <f>IF(AD12="SI",10,0)</f>
        <v>10</v>
      </c>
      <c r="AM12" s="48">
        <f>IF(AE12="SI",30,0)</f>
        <v>30</v>
      </c>
      <c r="AN12" s="48">
        <f>SUM(AG12+AH12+AI12+AJ12+AK12+AL12+AM12)</f>
        <v>85</v>
      </c>
      <c r="AO12" s="48">
        <f>IF(AN12&lt;=50,0,IF(AN12&gt;=76,2,1))</f>
        <v>2</v>
      </c>
      <c r="AP12" s="36" t="str">
        <f>CONCATENATE(AN12,"- disminuye ",AO12)</f>
        <v>85- disminuye 2</v>
      </c>
      <c r="AQ12" s="48">
        <f>IF(V12="SI",O12-AO12,O12)</f>
        <v>-1</v>
      </c>
      <c r="AR12" s="36" t="str">
        <f>IF(AQ12&lt;=1,"Rara vez",VLOOKUP(AQ12,[6]Listas!$L$69:$M$73,2,0))</f>
        <v>Rara vez</v>
      </c>
      <c r="AS12" s="48">
        <f>IF(W12="SI",Q12-AO12,Q12)</f>
        <v>8</v>
      </c>
      <c r="AT12" s="36" t="str">
        <f>IF(AS12&lt;=9,"Moderado",IF(AS12=20,"Catastrófico",IF(AS12=18,"Moderado","Mayor")))</f>
        <v>Moderado</v>
      </c>
      <c r="AU12" s="36" t="str">
        <f>INDEX([6]Listas!$O$69:$Q$73,MATCH(AR12,[6]Listas!$M$69:$M$73,0),MATCH(AT12,[6]Listas!$O$67:$Q$67,0))</f>
        <v>5
BAJA</v>
      </c>
      <c r="AV12" s="45" t="s">
        <v>80</v>
      </c>
      <c r="AW12" s="121" t="s">
        <v>574</v>
      </c>
      <c r="AX12" s="52" t="s">
        <v>575</v>
      </c>
      <c r="AY12" s="45" t="s">
        <v>552</v>
      </c>
      <c r="AZ12" s="54" t="s">
        <v>553</v>
      </c>
      <c r="BA12" s="54" t="s">
        <v>576</v>
      </c>
      <c r="BB12" s="57" t="s">
        <v>577</v>
      </c>
      <c r="BC12" s="54" t="s">
        <v>578</v>
      </c>
      <c r="BD12" s="54" t="s">
        <v>556</v>
      </c>
      <c r="BE12" s="57" t="s">
        <v>79</v>
      </c>
      <c r="BF12" s="57" t="s">
        <v>340</v>
      </c>
      <c r="BG12" s="57" t="s">
        <v>340</v>
      </c>
      <c r="BH12" s="58"/>
      <c r="BI12" s="58"/>
      <c r="BJ12" s="57" t="s">
        <v>340</v>
      </c>
      <c r="BK12" s="123"/>
      <c r="BL12" s="420" t="s">
        <v>579</v>
      </c>
      <c r="BM12" s="421"/>
      <c r="BN12" s="421"/>
      <c r="BO12" s="421"/>
      <c r="BP12" s="422"/>
      <c r="BQ12" s="167" t="s">
        <v>558</v>
      </c>
    </row>
    <row r="13" spans="1:73" s="10" customFormat="1" ht="216.75" customHeight="1" thickBot="1" x14ac:dyDescent="0.3">
      <c r="A13" s="43"/>
      <c r="B13" s="241" t="s">
        <v>580</v>
      </c>
      <c r="C13" s="242"/>
      <c r="D13" s="243"/>
      <c r="E13" s="61" t="s">
        <v>581</v>
      </c>
      <c r="F13" s="341" t="s">
        <v>582</v>
      </c>
      <c r="G13" s="342"/>
      <c r="H13" s="343"/>
      <c r="I13" s="241" t="s">
        <v>583</v>
      </c>
      <c r="J13" s="242"/>
      <c r="K13" s="243"/>
      <c r="L13" s="45" t="s">
        <v>95</v>
      </c>
      <c r="M13" s="46" t="s">
        <v>76</v>
      </c>
      <c r="N13" s="47"/>
      <c r="O13" s="48">
        <f>VLOOKUP(L13,[6]Listas!$M$69:$N$73,2,0)</f>
        <v>2</v>
      </c>
      <c r="P13" s="48"/>
      <c r="Q13" s="48">
        <f>HLOOKUP(M13,[6]Listas!$O$67:$Q$68,2,0)</f>
        <v>20</v>
      </c>
      <c r="R13" s="36" t="str">
        <f>INDEX([6]Listas!$O$69:$Q$73,MATCH(L13,[6]Listas!$M$69:$M$73,0),MATCH(M13,[6]Listas!$O$67:$Q$67,0))</f>
        <v>40
ALTA</v>
      </c>
      <c r="S13" s="241" t="s">
        <v>584</v>
      </c>
      <c r="T13" s="242"/>
      <c r="U13" s="243"/>
      <c r="V13" s="49" t="s">
        <v>78</v>
      </c>
      <c r="W13" s="49" t="s">
        <v>78</v>
      </c>
      <c r="X13" s="49" t="s">
        <v>78</v>
      </c>
      <c r="Y13" s="49" t="s">
        <v>78</v>
      </c>
      <c r="Z13" s="49" t="s">
        <v>78</v>
      </c>
      <c r="AA13" s="49" t="s">
        <v>79</v>
      </c>
      <c r="AB13" s="49" t="s">
        <v>78</v>
      </c>
      <c r="AC13" s="49" t="s">
        <v>78</v>
      </c>
      <c r="AD13" s="49" t="s">
        <v>78</v>
      </c>
      <c r="AE13" s="49" t="s">
        <v>78</v>
      </c>
      <c r="AF13" s="50"/>
      <c r="AG13" s="48">
        <f>IF(Y13="SI",15,0)</f>
        <v>15</v>
      </c>
      <c r="AH13" s="48">
        <f>IF(Z13="SI",5,0)</f>
        <v>5</v>
      </c>
      <c r="AI13" s="48">
        <f>IF(AA13="SI",15,0)</f>
        <v>0</v>
      </c>
      <c r="AJ13" s="48">
        <f>IF(AB13="SI",10,0)</f>
        <v>10</v>
      </c>
      <c r="AK13" s="48">
        <f>IF(AC13="SI",15,0)</f>
        <v>15</v>
      </c>
      <c r="AL13" s="48">
        <f>IF(AD13="SI",10,0)</f>
        <v>10</v>
      </c>
      <c r="AM13" s="48">
        <f>IF(AE13="SI",30,0)</f>
        <v>30</v>
      </c>
      <c r="AN13" s="48">
        <f>SUM(AG13+AH13+AI13+AJ13+AK13+AL13+AM13)</f>
        <v>85</v>
      </c>
      <c r="AO13" s="48">
        <f>IF(AN13&lt;=50,0,IF(AN13&gt;=76,2,1))</f>
        <v>2</v>
      </c>
      <c r="AP13" s="36" t="str">
        <f>CONCATENATE(AN13,"- disminuye ",AO13)</f>
        <v>85- disminuye 2</v>
      </c>
      <c r="AQ13" s="48">
        <f>IF(V13="SI",O13-AO13,O13)</f>
        <v>0</v>
      </c>
      <c r="AR13" s="36" t="str">
        <f>IF(AQ13&lt;=1,"Rara vez",VLOOKUP(AQ13,[6]Listas!$L$69:$M$73,2,0))</f>
        <v>Rara vez</v>
      </c>
      <c r="AS13" s="48">
        <f>IF(W13="SI",Q13-AO13,Q13)</f>
        <v>18</v>
      </c>
      <c r="AT13" s="36" t="str">
        <f>IF(AS13&lt;=9,"Moderado",IF(AS13=20,"Catastrófico",IF(AS13=18,"Moderado","Mayor")))</f>
        <v>Moderado</v>
      </c>
      <c r="AU13" s="36" t="str">
        <f>INDEX([6]Listas!$O$69:$Q$73,MATCH(AR13,[6]Listas!$M$69:$M$73,0),MATCH(AT13,[6]Listas!$O$67:$Q$67,0))</f>
        <v>5
BAJA</v>
      </c>
      <c r="AV13" s="45" t="s">
        <v>80</v>
      </c>
      <c r="AW13" s="121" t="s">
        <v>585</v>
      </c>
      <c r="AX13" s="52" t="s">
        <v>586</v>
      </c>
      <c r="AY13" s="45" t="s">
        <v>552</v>
      </c>
      <c r="AZ13" s="54" t="s">
        <v>553</v>
      </c>
      <c r="BA13" s="54" t="s">
        <v>587</v>
      </c>
      <c r="BB13" s="57" t="s">
        <v>340</v>
      </c>
      <c r="BC13" s="54" t="s">
        <v>588</v>
      </c>
      <c r="BD13" s="54" t="s">
        <v>556</v>
      </c>
      <c r="BE13" s="57" t="s">
        <v>79</v>
      </c>
      <c r="BF13" s="57" t="s">
        <v>340</v>
      </c>
      <c r="BG13" s="57" t="s">
        <v>340</v>
      </c>
      <c r="BH13" s="58"/>
      <c r="BI13" s="58"/>
      <c r="BJ13" s="57" t="s">
        <v>340</v>
      </c>
      <c r="BK13" s="123"/>
      <c r="BL13" s="423" t="s">
        <v>589</v>
      </c>
      <c r="BM13" s="424"/>
      <c r="BN13" s="424"/>
      <c r="BO13" s="424"/>
      <c r="BP13" s="424"/>
      <c r="BQ13" s="167" t="s">
        <v>558</v>
      </c>
    </row>
    <row r="14" spans="1:73" s="10" customFormat="1" ht="235.5" customHeight="1" thickBot="1" x14ac:dyDescent="0.3">
      <c r="A14" s="43"/>
      <c r="B14" s="241" t="s">
        <v>590</v>
      </c>
      <c r="C14" s="242"/>
      <c r="D14" s="243"/>
      <c r="E14" s="61" t="s">
        <v>591</v>
      </c>
      <c r="F14" s="341" t="s">
        <v>592</v>
      </c>
      <c r="G14" s="342"/>
      <c r="H14" s="343"/>
      <c r="I14" s="241" t="s">
        <v>593</v>
      </c>
      <c r="J14" s="242"/>
      <c r="K14" s="243"/>
      <c r="L14" s="45" t="s">
        <v>75</v>
      </c>
      <c r="M14" s="46" t="s">
        <v>112</v>
      </c>
      <c r="N14" s="47"/>
      <c r="O14" s="48">
        <f>VLOOKUP(L14,[6]Listas!$M$69:$N$73,2,0)</f>
        <v>1</v>
      </c>
      <c r="P14" s="48"/>
      <c r="Q14" s="48">
        <f>HLOOKUP(M14,[6]Listas!$O$67:$Q$68,2,0)</f>
        <v>10</v>
      </c>
      <c r="R14" s="36" t="str">
        <f>INDEX([6]Listas!$O$69:$Q$73,MATCH(L14,[6]Listas!$M$69:$M$73,0),MATCH(M14,[6]Listas!$O$67:$Q$67,0))</f>
        <v>10
BAJA</v>
      </c>
      <c r="S14" s="241" t="s">
        <v>594</v>
      </c>
      <c r="T14" s="242"/>
      <c r="U14" s="243"/>
      <c r="V14" s="49" t="s">
        <v>78</v>
      </c>
      <c r="W14" s="49" t="s">
        <v>78</v>
      </c>
      <c r="X14" s="49" t="s">
        <v>78</v>
      </c>
      <c r="Y14" s="49" t="s">
        <v>78</v>
      </c>
      <c r="Z14" s="49" t="s">
        <v>78</v>
      </c>
      <c r="AA14" s="49" t="s">
        <v>79</v>
      </c>
      <c r="AB14" s="49" t="s">
        <v>78</v>
      </c>
      <c r="AC14" s="49" t="s">
        <v>78</v>
      </c>
      <c r="AD14" s="49" t="s">
        <v>78</v>
      </c>
      <c r="AE14" s="49" t="s">
        <v>78</v>
      </c>
      <c r="AF14" s="50"/>
      <c r="AG14" s="48">
        <f>IF(Y14="SI",15,0)</f>
        <v>15</v>
      </c>
      <c r="AH14" s="48">
        <f>IF(Z14="SI",5,0)</f>
        <v>5</v>
      </c>
      <c r="AI14" s="48">
        <f>IF(AA14="SI",15,0)</f>
        <v>0</v>
      </c>
      <c r="AJ14" s="48">
        <f>IF(AB14="SI",10,0)</f>
        <v>10</v>
      </c>
      <c r="AK14" s="48">
        <f>IF(AC14="SI",15,0)</f>
        <v>15</v>
      </c>
      <c r="AL14" s="48">
        <f>IF(AD14="SI",10,0)</f>
        <v>10</v>
      </c>
      <c r="AM14" s="48">
        <f>IF(AE14="SI",30,0)</f>
        <v>30</v>
      </c>
      <c r="AN14" s="48">
        <f>SUM(AG14+AH14+AI14+AJ14+AK14+AL14+AM14)</f>
        <v>85</v>
      </c>
      <c r="AO14" s="48">
        <f>IF(AN14&lt;=50,0,IF(AN14&gt;=76,2,1))</f>
        <v>2</v>
      </c>
      <c r="AP14" s="36" t="str">
        <f>CONCATENATE(AN14,"- disminuye ",AO14)</f>
        <v>85- disminuye 2</v>
      </c>
      <c r="AQ14" s="48">
        <f>IF(V14="SI",O14-AO14,O14)</f>
        <v>-1</v>
      </c>
      <c r="AR14" s="36" t="str">
        <f>IF(AQ14&lt;=1,"Rara vez",VLOOKUP(AQ14,[6]Listas!$L$69:$M$73,2,0))</f>
        <v>Rara vez</v>
      </c>
      <c r="AS14" s="48">
        <f>IF(W14="SI",Q14-AO14,Q14)</f>
        <v>8</v>
      </c>
      <c r="AT14" s="36" t="str">
        <f>IF(AS14&lt;=9,"Moderado",IF(AS14=20,"Catastrófico",IF(AS14=18,"Moderado","Mayor")))</f>
        <v>Moderado</v>
      </c>
      <c r="AU14" s="36" t="str">
        <f>INDEX([6]Listas!$O$69:$Q$73,MATCH(AR14,[6]Listas!$M$69:$M$73,0),MATCH(AT14,[6]Listas!$O$67:$Q$67,0))</f>
        <v>5
BAJA</v>
      </c>
      <c r="AV14" s="45" t="s">
        <v>80</v>
      </c>
      <c r="AW14" s="121" t="s">
        <v>595</v>
      </c>
      <c r="AX14" s="52" t="s">
        <v>596</v>
      </c>
      <c r="AY14" s="45" t="s">
        <v>552</v>
      </c>
      <c r="AZ14" s="54" t="s">
        <v>553</v>
      </c>
      <c r="BA14" s="54" t="s">
        <v>597</v>
      </c>
      <c r="BB14" s="57" t="s">
        <v>598</v>
      </c>
      <c r="BC14" s="54" t="s">
        <v>599</v>
      </c>
      <c r="BD14" s="54" t="s">
        <v>556</v>
      </c>
      <c r="BE14" s="57" t="s">
        <v>79</v>
      </c>
      <c r="BF14" s="57" t="s">
        <v>340</v>
      </c>
      <c r="BG14" s="57" t="s">
        <v>340</v>
      </c>
      <c r="BH14" s="58"/>
      <c r="BI14" s="58"/>
      <c r="BJ14" s="57" t="s">
        <v>340</v>
      </c>
      <c r="BK14" s="123"/>
      <c r="BL14" s="411" t="s">
        <v>600</v>
      </c>
      <c r="BM14" s="412"/>
      <c r="BN14" s="412"/>
      <c r="BO14" s="412"/>
      <c r="BP14" s="413"/>
      <c r="BQ14" s="167" t="s">
        <v>558</v>
      </c>
    </row>
    <row r="15" spans="1:73" s="10" customFormat="1" ht="108" hidden="1" customHeight="1" x14ac:dyDescent="0.25">
      <c r="A15" s="43"/>
      <c r="B15" s="241"/>
      <c r="C15" s="242"/>
      <c r="D15" s="243"/>
      <c r="E15" s="52"/>
      <c r="F15" s="341"/>
      <c r="G15" s="342"/>
      <c r="H15" s="343"/>
      <c r="I15" s="241"/>
      <c r="J15" s="242"/>
      <c r="K15" s="243"/>
      <c r="L15" s="45"/>
      <c r="M15" s="46"/>
      <c r="N15" s="47"/>
      <c r="O15" s="48" t="e">
        <f>VLOOKUP(L15,[6]Listas!$M$69:$N$73,2,0)</f>
        <v>#N/A</v>
      </c>
      <c r="P15" s="48"/>
      <c r="Q15" s="48" t="e">
        <f>HLOOKUP(M15,[6]Listas!$O$67:$Q$68,2,0)</f>
        <v>#N/A</v>
      </c>
      <c r="R15" s="36" t="e">
        <f>INDEX([6]Listas!$O$69:$Q$73,MATCH(L15,[6]Listas!$M$69:$M$73,0),MATCH(M15,[6]Listas!$O$67:$Q$67,0))</f>
        <v>#N/A</v>
      </c>
      <c r="S15" s="241"/>
      <c r="T15" s="242"/>
      <c r="U15" s="243"/>
      <c r="V15" s="49"/>
      <c r="W15" s="49"/>
      <c r="X15" s="49"/>
      <c r="Y15" s="49"/>
      <c r="Z15" s="49"/>
      <c r="AA15" s="49"/>
      <c r="AB15" s="49"/>
      <c r="AC15" s="49"/>
      <c r="AD15" s="49"/>
      <c r="AE15" s="49"/>
      <c r="AF15" s="50"/>
      <c r="AG15" s="48">
        <f t="shared" si="0"/>
        <v>0</v>
      </c>
      <c r="AH15" s="48">
        <f t="shared" si="1"/>
        <v>0</v>
      </c>
      <c r="AI15" s="48">
        <f t="shared" si="2"/>
        <v>0</v>
      </c>
      <c r="AJ15" s="48">
        <f t="shared" si="3"/>
        <v>0</v>
      </c>
      <c r="AK15" s="48">
        <f t="shared" si="4"/>
        <v>0</v>
      </c>
      <c r="AL15" s="48">
        <f t="shared" si="5"/>
        <v>0</v>
      </c>
      <c r="AM15" s="48">
        <f t="shared" si="6"/>
        <v>0</v>
      </c>
      <c r="AN15" s="48">
        <f t="shared" si="7"/>
        <v>0</v>
      </c>
      <c r="AO15" s="48">
        <f t="shared" si="8"/>
        <v>0</v>
      </c>
      <c r="AP15" s="36" t="str">
        <f t="shared" si="9"/>
        <v>0- disminuye 0</v>
      </c>
      <c r="AQ15" s="48" t="e">
        <f t="shared" si="10"/>
        <v>#N/A</v>
      </c>
      <c r="AR15" s="36" t="e">
        <f>IF(AQ15&lt;=1,"Rara vez",VLOOKUP(AQ15,[6]Listas!$L$69:$M$73,2,0))</f>
        <v>#N/A</v>
      </c>
      <c r="AS15" s="48" t="e">
        <f t="shared" si="11"/>
        <v>#N/A</v>
      </c>
      <c r="AT15" s="36" t="e">
        <f t="shared" si="12"/>
        <v>#N/A</v>
      </c>
      <c r="AU15" s="36" t="e">
        <f>INDEX([6]Listas!$O$69:$Q$73,MATCH(AR15,[6]Listas!$M$69:$M$73,0),MATCH(AT15,[6]Listas!$O$67:$Q$67,0))</f>
        <v>#N/A</v>
      </c>
      <c r="AV15" s="45"/>
      <c r="AW15" s="121"/>
      <c r="AX15" s="52"/>
      <c r="AY15" s="52"/>
      <c r="AZ15" s="54"/>
      <c r="BA15" s="54"/>
      <c r="BB15" s="57"/>
      <c r="BC15" s="54"/>
      <c r="BD15" s="54" t="s">
        <v>87</v>
      </c>
      <c r="BE15" s="57"/>
      <c r="BF15" s="54"/>
      <c r="BG15" s="54"/>
      <c r="BH15" s="58"/>
      <c r="BI15" s="58"/>
      <c r="BJ15" s="57"/>
      <c r="BK15" s="123"/>
      <c r="BL15" s="414"/>
      <c r="BM15" s="415"/>
      <c r="BN15" s="415"/>
      <c r="BO15" s="415"/>
      <c r="BP15" s="416"/>
    </row>
    <row r="16" spans="1:73" s="10" customFormat="1" ht="108" hidden="1" customHeight="1" x14ac:dyDescent="0.25">
      <c r="A16" s="43"/>
      <c r="B16" s="241"/>
      <c r="C16" s="242"/>
      <c r="D16" s="243"/>
      <c r="E16" s="52"/>
      <c r="F16" s="341"/>
      <c r="G16" s="342"/>
      <c r="H16" s="343"/>
      <c r="I16" s="241"/>
      <c r="J16" s="242"/>
      <c r="K16" s="243"/>
      <c r="L16" s="45"/>
      <c r="M16" s="46"/>
      <c r="N16" s="47"/>
      <c r="O16" s="48" t="e">
        <f>VLOOKUP(L16,[6]Listas!$M$69:$N$73,2,0)</f>
        <v>#N/A</v>
      </c>
      <c r="P16" s="48"/>
      <c r="Q16" s="48" t="e">
        <f>HLOOKUP(M16,[6]Listas!$O$67:$Q$68,2,0)</f>
        <v>#N/A</v>
      </c>
      <c r="R16" s="36" t="e">
        <f>INDEX([6]Listas!$O$69:$Q$73,MATCH(L16,[6]Listas!$M$69:$M$73,0),MATCH(M16,[6]Listas!$O$67:$Q$67,0))</f>
        <v>#N/A</v>
      </c>
      <c r="S16" s="121"/>
      <c r="T16" s="124"/>
      <c r="U16" s="125"/>
      <c r="V16" s="49"/>
      <c r="W16" s="49"/>
      <c r="X16" s="49"/>
      <c r="Y16" s="49"/>
      <c r="Z16" s="49"/>
      <c r="AA16" s="49"/>
      <c r="AB16" s="49"/>
      <c r="AC16" s="49"/>
      <c r="AD16" s="49"/>
      <c r="AE16" s="49"/>
      <c r="AF16" s="50"/>
      <c r="AG16" s="48">
        <f t="shared" si="0"/>
        <v>0</v>
      </c>
      <c r="AH16" s="48">
        <f t="shared" si="1"/>
        <v>0</v>
      </c>
      <c r="AI16" s="48">
        <f t="shared" si="2"/>
        <v>0</v>
      </c>
      <c r="AJ16" s="48">
        <f t="shared" si="3"/>
        <v>0</v>
      </c>
      <c r="AK16" s="48">
        <f t="shared" si="4"/>
        <v>0</v>
      </c>
      <c r="AL16" s="48">
        <f t="shared" si="5"/>
        <v>0</v>
      </c>
      <c r="AM16" s="48">
        <f t="shared" si="6"/>
        <v>0</v>
      </c>
      <c r="AN16" s="48">
        <f t="shared" si="7"/>
        <v>0</v>
      </c>
      <c r="AO16" s="48">
        <f t="shared" si="8"/>
        <v>0</v>
      </c>
      <c r="AP16" s="36" t="str">
        <f t="shared" si="9"/>
        <v>0- disminuye 0</v>
      </c>
      <c r="AQ16" s="48" t="e">
        <f t="shared" si="10"/>
        <v>#N/A</v>
      </c>
      <c r="AR16" s="36" t="e">
        <f>IF(AQ16&lt;=1,"Rara vez",VLOOKUP(AQ16,[6]Listas!$L$69:$M$73,2,0))</f>
        <v>#N/A</v>
      </c>
      <c r="AS16" s="48" t="e">
        <f t="shared" si="11"/>
        <v>#N/A</v>
      </c>
      <c r="AT16" s="36" t="e">
        <f t="shared" si="12"/>
        <v>#N/A</v>
      </c>
      <c r="AU16" s="36" t="e">
        <f>INDEX([6]Listas!$O$69:$Q$73,MATCH(AR16,[6]Listas!$M$69:$M$73,0),MATCH(AT16,[6]Listas!$O$67:$Q$67,0))</f>
        <v>#N/A</v>
      </c>
      <c r="AV16" s="45"/>
      <c r="AW16" s="121"/>
      <c r="AX16" s="52"/>
      <c r="AY16" s="52"/>
      <c r="AZ16" s="54"/>
      <c r="BA16" s="54"/>
      <c r="BB16" s="57"/>
      <c r="BC16" s="54"/>
      <c r="BD16" s="54" t="s">
        <v>87</v>
      </c>
      <c r="BE16" s="57"/>
      <c r="BF16" s="54"/>
      <c r="BG16" s="54"/>
      <c r="BH16" s="58"/>
      <c r="BI16" s="58"/>
      <c r="BJ16" s="57"/>
      <c r="BK16" s="123"/>
      <c r="BL16" s="414"/>
      <c r="BM16" s="415"/>
      <c r="BN16" s="415"/>
      <c r="BO16" s="415"/>
      <c r="BP16" s="416"/>
    </row>
    <row r="17" spans="1:68" s="10" customFormat="1" ht="108" hidden="1" customHeight="1" x14ac:dyDescent="0.25">
      <c r="A17" s="43"/>
      <c r="B17" s="241"/>
      <c r="C17" s="242"/>
      <c r="D17" s="243"/>
      <c r="E17" s="52"/>
      <c r="F17" s="341"/>
      <c r="G17" s="342"/>
      <c r="H17" s="343"/>
      <c r="I17" s="241"/>
      <c r="J17" s="242"/>
      <c r="K17" s="243"/>
      <c r="L17" s="45"/>
      <c r="M17" s="46"/>
      <c r="N17" s="47"/>
      <c r="O17" s="48" t="e">
        <f>VLOOKUP(L17,[6]Listas!$M$69:$N$73,2,0)</f>
        <v>#N/A</v>
      </c>
      <c r="P17" s="48"/>
      <c r="Q17" s="48" t="e">
        <f>HLOOKUP(M17,[6]Listas!$O$67:$Q$68,2,0)</f>
        <v>#N/A</v>
      </c>
      <c r="R17" s="36" t="e">
        <f>INDEX([6]Listas!$O$69:$Q$73,MATCH(L17,[6]Listas!$M$69:$M$73,0),MATCH(M17,[6]Listas!$O$67:$Q$67,0))</f>
        <v>#N/A</v>
      </c>
      <c r="S17" s="241"/>
      <c r="T17" s="242"/>
      <c r="U17" s="243"/>
      <c r="V17" s="49"/>
      <c r="W17" s="49"/>
      <c r="X17" s="49"/>
      <c r="Y17" s="49"/>
      <c r="Z17" s="49"/>
      <c r="AA17" s="49"/>
      <c r="AB17" s="49"/>
      <c r="AC17" s="49"/>
      <c r="AD17" s="49"/>
      <c r="AE17" s="49"/>
      <c r="AF17" s="50"/>
      <c r="AG17" s="48">
        <f>IF(Y17="SI",15,0)</f>
        <v>0</v>
      </c>
      <c r="AH17" s="48">
        <f>IF(Z17="SI",5,0)</f>
        <v>0</v>
      </c>
      <c r="AI17" s="48">
        <f>IF(AA17="SI",15,0)</f>
        <v>0</v>
      </c>
      <c r="AJ17" s="48">
        <f>IF(AB17="SI",10,0)</f>
        <v>0</v>
      </c>
      <c r="AK17" s="48">
        <f>IF(AC17="SI",15,0)</f>
        <v>0</v>
      </c>
      <c r="AL17" s="48">
        <f>IF(AD17="SI",10,0)</f>
        <v>0</v>
      </c>
      <c r="AM17" s="48">
        <f>IF(AE17="SI",30,0)</f>
        <v>0</v>
      </c>
      <c r="AN17" s="48">
        <f>SUM(AG17+AH17+AI17+AJ17+AK17+AL17+AM17)</f>
        <v>0</v>
      </c>
      <c r="AO17" s="48">
        <f>IF(AN17&lt;=50,0,IF(AN17&gt;=76,2,1))</f>
        <v>0</v>
      </c>
      <c r="AP17" s="36" t="str">
        <f>CONCATENATE(AN17,"- disminuye ",AO17)</f>
        <v>0- disminuye 0</v>
      </c>
      <c r="AQ17" s="48" t="e">
        <f>IF(V17="SI",O17-AO17,O17)</f>
        <v>#N/A</v>
      </c>
      <c r="AR17" s="36" t="e">
        <f>IF(AQ17&lt;=1,"Rara vez",VLOOKUP(AQ17,[6]Listas!$L$69:$M$73,2,0))</f>
        <v>#N/A</v>
      </c>
      <c r="AS17" s="48" t="e">
        <f>IF(W17="SI",Q17-AO17,Q17)</f>
        <v>#N/A</v>
      </c>
      <c r="AT17" s="36" t="e">
        <f>IF(AS17&lt;=9,"Moderado",IF(AS17=20,"Catastrófico",IF(AS17=18,"Moderado","Mayor")))</f>
        <v>#N/A</v>
      </c>
      <c r="AU17" s="36" t="e">
        <f>INDEX([6]Listas!$O$69:$Q$73,MATCH(AR17,[6]Listas!$M$69:$M$73,0),MATCH(AT17,[6]Listas!$O$67:$Q$67,0))</f>
        <v>#N/A</v>
      </c>
      <c r="AV17" s="45"/>
      <c r="AW17" s="121"/>
      <c r="AX17" s="52"/>
      <c r="AY17" s="52"/>
      <c r="AZ17" s="54"/>
      <c r="BA17" s="54"/>
      <c r="BB17" s="57"/>
      <c r="BC17" s="54"/>
      <c r="BD17" s="54" t="s">
        <v>87</v>
      </c>
      <c r="BE17" s="57"/>
      <c r="BF17" s="54"/>
      <c r="BG17" s="54"/>
      <c r="BH17" s="58"/>
      <c r="BI17" s="58"/>
      <c r="BJ17" s="57"/>
      <c r="BK17" s="123"/>
      <c r="BL17" s="414"/>
      <c r="BM17" s="415"/>
      <c r="BN17" s="415"/>
      <c r="BO17" s="415"/>
      <c r="BP17" s="416"/>
    </row>
    <row r="18" spans="1:68" s="10" customFormat="1" ht="108" hidden="1" customHeight="1" x14ac:dyDescent="0.25">
      <c r="A18" s="43"/>
      <c r="B18" s="241"/>
      <c r="C18" s="242"/>
      <c r="D18" s="243"/>
      <c r="E18" s="52"/>
      <c r="F18" s="341"/>
      <c r="G18" s="342"/>
      <c r="H18" s="343"/>
      <c r="I18" s="241"/>
      <c r="J18" s="242"/>
      <c r="K18" s="243"/>
      <c r="L18" s="45"/>
      <c r="M18" s="46"/>
      <c r="N18" s="47"/>
      <c r="O18" s="48" t="e">
        <f>VLOOKUP(L18,[6]Listas!$M$69:$N$73,2,0)</f>
        <v>#N/A</v>
      </c>
      <c r="P18" s="48"/>
      <c r="Q18" s="48" t="e">
        <f>HLOOKUP(M18,[6]Listas!$O$67:$Q$68,2,0)</f>
        <v>#N/A</v>
      </c>
      <c r="R18" s="36" t="e">
        <f>INDEX([6]Listas!$O$69:$Q$73,MATCH(L18,[6]Listas!$M$69:$M$73,0),MATCH(M18,[6]Listas!$O$67:$Q$67,0))</f>
        <v>#N/A</v>
      </c>
      <c r="S18" s="241"/>
      <c r="T18" s="242"/>
      <c r="U18" s="243"/>
      <c r="V18" s="49"/>
      <c r="W18" s="49"/>
      <c r="X18" s="49"/>
      <c r="Y18" s="49"/>
      <c r="Z18" s="49"/>
      <c r="AA18" s="49"/>
      <c r="AB18" s="49"/>
      <c r="AC18" s="49"/>
      <c r="AD18" s="49"/>
      <c r="AE18" s="49"/>
      <c r="AF18" s="50"/>
      <c r="AG18" s="48">
        <f t="shared" si="0"/>
        <v>0</v>
      </c>
      <c r="AH18" s="48">
        <f t="shared" si="1"/>
        <v>0</v>
      </c>
      <c r="AI18" s="48">
        <f t="shared" si="2"/>
        <v>0</v>
      </c>
      <c r="AJ18" s="48">
        <f t="shared" si="3"/>
        <v>0</v>
      </c>
      <c r="AK18" s="48">
        <f t="shared" si="4"/>
        <v>0</v>
      </c>
      <c r="AL18" s="48">
        <f t="shared" si="5"/>
        <v>0</v>
      </c>
      <c r="AM18" s="48">
        <f t="shared" si="6"/>
        <v>0</v>
      </c>
      <c r="AN18" s="48">
        <f t="shared" si="7"/>
        <v>0</v>
      </c>
      <c r="AO18" s="48">
        <f t="shared" si="8"/>
        <v>0</v>
      </c>
      <c r="AP18" s="36" t="str">
        <f t="shared" si="9"/>
        <v>0- disminuye 0</v>
      </c>
      <c r="AQ18" s="48" t="e">
        <f t="shared" si="10"/>
        <v>#N/A</v>
      </c>
      <c r="AR18" s="36" t="e">
        <f>IF(AQ18&lt;=1,"Rara vez",VLOOKUP(AQ18,[6]Listas!$L$69:$M$73,2,0))</f>
        <v>#N/A</v>
      </c>
      <c r="AS18" s="48" t="e">
        <f t="shared" si="11"/>
        <v>#N/A</v>
      </c>
      <c r="AT18" s="36" t="e">
        <f t="shared" si="12"/>
        <v>#N/A</v>
      </c>
      <c r="AU18" s="36" t="e">
        <f>INDEX([6]Listas!$O$69:$Q$73,MATCH(AR18,[6]Listas!$M$69:$M$73,0),MATCH(AT18,[6]Listas!$O$67:$Q$67,0))</f>
        <v>#N/A</v>
      </c>
      <c r="AV18" s="45"/>
      <c r="AW18" s="121"/>
      <c r="AX18" s="52"/>
      <c r="AY18" s="52"/>
      <c r="AZ18" s="54"/>
      <c r="BA18" s="54"/>
      <c r="BB18" s="57"/>
      <c r="BC18" s="54"/>
      <c r="BD18" s="54" t="s">
        <v>87</v>
      </c>
      <c r="BE18" s="57"/>
      <c r="BF18" s="54"/>
      <c r="BG18" s="54"/>
      <c r="BH18" s="58"/>
      <c r="BI18" s="58"/>
      <c r="BJ18" s="57"/>
      <c r="BK18" s="123"/>
      <c r="BL18" s="414"/>
      <c r="BM18" s="415"/>
      <c r="BN18" s="415"/>
      <c r="BO18" s="415"/>
      <c r="BP18" s="416"/>
    </row>
    <row r="19" spans="1:68" s="10" customFormat="1" ht="108" hidden="1" customHeight="1" x14ac:dyDescent="0.25">
      <c r="A19" s="43"/>
      <c r="B19" s="241"/>
      <c r="C19" s="242"/>
      <c r="D19" s="243"/>
      <c r="E19" s="52"/>
      <c r="F19" s="341"/>
      <c r="G19" s="342"/>
      <c r="H19" s="343"/>
      <c r="I19" s="241"/>
      <c r="J19" s="242"/>
      <c r="K19" s="243"/>
      <c r="L19" s="45"/>
      <c r="M19" s="46"/>
      <c r="N19" s="47"/>
      <c r="O19" s="48" t="e">
        <f>VLOOKUP(L19,[6]Listas!$M$69:$N$73,2,0)</f>
        <v>#N/A</v>
      </c>
      <c r="P19" s="48"/>
      <c r="Q19" s="48" t="e">
        <f>HLOOKUP(M19,[6]Listas!$O$67:$Q$68,2,0)</f>
        <v>#N/A</v>
      </c>
      <c r="R19" s="36" t="e">
        <f>INDEX([6]Listas!$O$69:$Q$73,MATCH(L19,[6]Listas!$M$69:$M$73,0),MATCH(M19,[6]Listas!$O$67:$Q$67,0))</f>
        <v>#N/A</v>
      </c>
      <c r="S19" s="241"/>
      <c r="T19" s="242"/>
      <c r="U19" s="243"/>
      <c r="V19" s="49"/>
      <c r="W19" s="49"/>
      <c r="X19" s="49"/>
      <c r="Y19" s="49"/>
      <c r="Z19" s="49"/>
      <c r="AA19" s="49"/>
      <c r="AB19" s="49"/>
      <c r="AC19" s="49"/>
      <c r="AD19" s="49"/>
      <c r="AE19" s="49"/>
      <c r="AF19" s="50"/>
      <c r="AG19" s="48">
        <f t="shared" si="0"/>
        <v>0</v>
      </c>
      <c r="AH19" s="48">
        <f t="shared" si="1"/>
        <v>0</v>
      </c>
      <c r="AI19" s="48">
        <f t="shared" si="2"/>
        <v>0</v>
      </c>
      <c r="AJ19" s="48">
        <f t="shared" si="3"/>
        <v>0</v>
      </c>
      <c r="AK19" s="48">
        <f t="shared" si="4"/>
        <v>0</v>
      </c>
      <c r="AL19" s="48">
        <f t="shared" si="5"/>
        <v>0</v>
      </c>
      <c r="AM19" s="48">
        <f t="shared" si="6"/>
        <v>0</v>
      </c>
      <c r="AN19" s="48">
        <f t="shared" si="7"/>
        <v>0</v>
      </c>
      <c r="AO19" s="48">
        <f t="shared" si="8"/>
        <v>0</v>
      </c>
      <c r="AP19" s="36" t="str">
        <f t="shared" si="9"/>
        <v>0- disminuye 0</v>
      </c>
      <c r="AQ19" s="48" t="e">
        <f t="shared" si="10"/>
        <v>#N/A</v>
      </c>
      <c r="AR19" s="36" t="e">
        <f>IF(AQ19&lt;=1,"Rara vez",VLOOKUP(AQ19,[6]Listas!$L$69:$M$73,2,0))</f>
        <v>#N/A</v>
      </c>
      <c r="AS19" s="48" t="e">
        <f t="shared" si="11"/>
        <v>#N/A</v>
      </c>
      <c r="AT19" s="36" t="e">
        <f t="shared" si="12"/>
        <v>#N/A</v>
      </c>
      <c r="AU19" s="36" t="e">
        <f>INDEX([6]Listas!$O$69:$Q$73,MATCH(AR19,[6]Listas!$M$69:$M$73,0),MATCH(AT19,[6]Listas!$O$67:$Q$67,0))</f>
        <v>#N/A</v>
      </c>
      <c r="AV19" s="45"/>
      <c r="AW19" s="121"/>
      <c r="AX19" s="52"/>
      <c r="AY19" s="52"/>
      <c r="AZ19" s="54"/>
      <c r="BA19" s="54"/>
      <c r="BB19" s="57"/>
      <c r="BC19" s="54"/>
      <c r="BD19" s="54" t="s">
        <v>87</v>
      </c>
      <c r="BE19" s="57"/>
      <c r="BF19" s="54"/>
      <c r="BG19" s="54"/>
      <c r="BH19" s="58"/>
      <c r="BI19" s="58"/>
      <c r="BJ19" s="57"/>
      <c r="BK19" s="123"/>
      <c r="BL19" s="414"/>
      <c r="BM19" s="415"/>
      <c r="BN19" s="415"/>
      <c r="BO19" s="415"/>
      <c r="BP19" s="416"/>
    </row>
    <row r="20" spans="1:68" s="10" customFormat="1" ht="108" hidden="1" customHeight="1" x14ac:dyDescent="0.25">
      <c r="A20" s="43"/>
      <c r="B20" s="241"/>
      <c r="C20" s="242"/>
      <c r="D20" s="243"/>
      <c r="E20" s="52"/>
      <c r="F20" s="341"/>
      <c r="G20" s="342"/>
      <c r="H20" s="343"/>
      <c r="I20" s="241"/>
      <c r="J20" s="242"/>
      <c r="K20" s="243"/>
      <c r="L20" s="45"/>
      <c r="M20" s="46"/>
      <c r="N20" s="47"/>
      <c r="O20" s="48" t="e">
        <f>VLOOKUP(L20,[6]Listas!$M$69:$N$73,2,0)</f>
        <v>#N/A</v>
      </c>
      <c r="P20" s="48"/>
      <c r="Q20" s="48" t="e">
        <f>HLOOKUP(M20,[6]Listas!$O$67:$Q$68,2,0)</f>
        <v>#N/A</v>
      </c>
      <c r="R20" s="36" t="e">
        <f>INDEX([6]Listas!$O$69:$Q$73,MATCH(L20,[6]Listas!$M$69:$M$73,0),MATCH(M20,[6]Listas!$O$67:$Q$67,0))</f>
        <v>#N/A</v>
      </c>
      <c r="S20" s="241"/>
      <c r="T20" s="242"/>
      <c r="U20" s="243"/>
      <c r="V20" s="49"/>
      <c r="W20" s="49"/>
      <c r="X20" s="49"/>
      <c r="Y20" s="49"/>
      <c r="Z20" s="49"/>
      <c r="AA20" s="49"/>
      <c r="AB20" s="49"/>
      <c r="AC20" s="49"/>
      <c r="AD20" s="49"/>
      <c r="AE20" s="49"/>
      <c r="AF20" s="50"/>
      <c r="AG20" s="48">
        <f>IF(Y20="SI",15,0)</f>
        <v>0</v>
      </c>
      <c r="AH20" s="48">
        <f>IF(Z20="SI",5,0)</f>
        <v>0</v>
      </c>
      <c r="AI20" s="48">
        <f>IF(AA20="SI",15,0)</f>
        <v>0</v>
      </c>
      <c r="AJ20" s="48">
        <f>IF(AB20="SI",10,0)</f>
        <v>0</v>
      </c>
      <c r="AK20" s="48">
        <f>IF(AC20="SI",15,0)</f>
        <v>0</v>
      </c>
      <c r="AL20" s="48">
        <f>IF(AD20="SI",10,0)</f>
        <v>0</v>
      </c>
      <c r="AM20" s="48">
        <f>IF(AE20="SI",30,0)</f>
        <v>0</v>
      </c>
      <c r="AN20" s="48">
        <f>SUM(AG20+AH20+AI20+AJ20+AK20+AL20+AM20)</f>
        <v>0</v>
      </c>
      <c r="AO20" s="48">
        <f>IF(AN20&lt;=50,0,IF(AN20&gt;=76,2,1))</f>
        <v>0</v>
      </c>
      <c r="AP20" s="36" t="str">
        <f>CONCATENATE(AN20,"- disminuye ",AO20)</f>
        <v>0- disminuye 0</v>
      </c>
      <c r="AQ20" s="48" t="e">
        <f>IF(V20="SI",O20-AO20,O20)</f>
        <v>#N/A</v>
      </c>
      <c r="AR20" s="36" t="e">
        <f>IF(AQ20&lt;=1,"Rara vez",VLOOKUP(AQ20,[6]Listas!$L$69:$M$73,2,0))</f>
        <v>#N/A</v>
      </c>
      <c r="AS20" s="48" t="e">
        <f>IF(W20="SI",Q20-AO20,Q20)</f>
        <v>#N/A</v>
      </c>
      <c r="AT20" s="36" t="e">
        <f>IF(AS20&lt;=9,"Moderado",IF(AS20=20,"Catastrófico",IF(AS20=18,"Moderado","Mayor")))</f>
        <v>#N/A</v>
      </c>
      <c r="AU20" s="36" t="e">
        <f>INDEX([6]Listas!$O$69:$Q$73,MATCH(AR20,[6]Listas!$M$69:$M$73,0),MATCH(AT20,[6]Listas!$O$67:$Q$67,0))</f>
        <v>#N/A</v>
      </c>
      <c r="AV20" s="45"/>
      <c r="AW20" s="121"/>
      <c r="AX20" s="52"/>
      <c r="AY20" s="52"/>
      <c r="AZ20" s="54"/>
      <c r="BA20" s="54"/>
      <c r="BB20" s="57"/>
      <c r="BC20" s="54"/>
      <c r="BD20" s="54" t="s">
        <v>87</v>
      </c>
      <c r="BE20" s="57"/>
      <c r="BF20" s="54"/>
      <c r="BG20" s="54"/>
      <c r="BH20" s="58"/>
      <c r="BI20" s="58"/>
      <c r="BJ20" s="57"/>
      <c r="BK20" s="123"/>
      <c r="BL20" s="414"/>
      <c r="BM20" s="415"/>
      <c r="BN20" s="415"/>
      <c r="BO20" s="415"/>
      <c r="BP20" s="416"/>
    </row>
    <row r="21" spans="1:68" s="10" customFormat="1" ht="108" hidden="1" customHeight="1" x14ac:dyDescent="0.25">
      <c r="A21" s="43"/>
      <c r="B21" s="241"/>
      <c r="C21" s="242"/>
      <c r="D21" s="243"/>
      <c r="E21" s="52"/>
      <c r="F21" s="341"/>
      <c r="G21" s="342"/>
      <c r="H21" s="343"/>
      <c r="I21" s="241"/>
      <c r="J21" s="242"/>
      <c r="K21" s="243"/>
      <c r="L21" s="45"/>
      <c r="M21" s="46"/>
      <c r="N21" s="47"/>
      <c r="O21" s="48" t="e">
        <f>VLOOKUP(L21,[6]Listas!$M$69:$N$73,2,0)</f>
        <v>#N/A</v>
      </c>
      <c r="P21" s="48"/>
      <c r="Q21" s="48" t="e">
        <f>HLOOKUP(M21,[6]Listas!$O$67:$Q$68,2,0)</f>
        <v>#N/A</v>
      </c>
      <c r="R21" s="36" t="e">
        <f>INDEX([6]Listas!$O$69:$Q$73,MATCH(L21,[6]Listas!$M$69:$M$73,0),MATCH(M21,[6]Listas!$O$67:$Q$67,0))</f>
        <v>#N/A</v>
      </c>
      <c r="S21" s="241"/>
      <c r="T21" s="242"/>
      <c r="U21" s="243"/>
      <c r="V21" s="49"/>
      <c r="W21" s="49"/>
      <c r="X21" s="49"/>
      <c r="Y21" s="49"/>
      <c r="Z21" s="49"/>
      <c r="AA21" s="49"/>
      <c r="AB21" s="49"/>
      <c r="AC21" s="49"/>
      <c r="AD21" s="49"/>
      <c r="AE21" s="49"/>
      <c r="AF21" s="50"/>
      <c r="AG21" s="48">
        <f t="shared" si="0"/>
        <v>0</v>
      </c>
      <c r="AH21" s="48">
        <f t="shared" si="1"/>
        <v>0</v>
      </c>
      <c r="AI21" s="48">
        <f t="shared" si="2"/>
        <v>0</v>
      </c>
      <c r="AJ21" s="48">
        <f t="shared" si="3"/>
        <v>0</v>
      </c>
      <c r="AK21" s="48">
        <f t="shared" si="4"/>
        <v>0</v>
      </c>
      <c r="AL21" s="48">
        <f t="shared" si="5"/>
        <v>0</v>
      </c>
      <c r="AM21" s="48">
        <f t="shared" si="6"/>
        <v>0</v>
      </c>
      <c r="AN21" s="48">
        <f t="shared" si="7"/>
        <v>0</v>
      </c>
      <c r="AO21" s="48">
        <f t="shared" si="8"/>
        <v>0</v>
      </c>
      <c r="AP21" s="36" t="str">
        <f t="shared" si="9"/>
        <v>0- disminuye 0</v>
      </c>
      <c r="AQ21" s="48" t="e">
        <f t="shared" si="10"/>
        <v>#N/A</v>
      </c>
      <c r="AR21" s="36" t="e">
        <f>IF(AQ21&lt;=1,"Rara vez",VLOOKUP(AQ21,[6]Listas!$L$69:$M$73,2,0))</f>
        <v>#N/A</v>
      </c>
      <c r="AS21" s="48" t="e">
        <f t="shared" si="11"/>
        <v>#N/A</v>
      </c>
      <c r="AT21" s="36" t="e">
        <f t="shared" si="12"/>
        <v>#N/A</v>
      </c>
      <c r="AU21" s="36" t="e">
        <f>INDEX([6]Listas!$O$69:$Q$73,MATCH(AR21,[6]Listas!$M$69:$M$73,0),MATCH(AT21,[6]Listas!$O$67:$Q$67,0))</f>
        <v>#N/A</v>
      </c>
      <c r="AV21" s="45"/>
      <c r="AW21" s="121"/>
      <c r="AX21" s="52"/>
      <c r="AY21" s="52"/>
      <c r="AZ21" s="54"/>
      <c r="BA21" s="54"/>
      <c r="BB21" s="57"/>
      <c r="BC21" s="54"/>
      <c r="BD21" s="54" t="s">
        <v>87</v>
      </c>
      <c r="BE21" s="57"/>
      <c r="BF21" s="54"/>
      <c r="BG21" s="54"/>
      <c r="BH21" s="58"/>
      <c r="BI21" s="58"/>
      <c r="BJ21" s="57"/>
      <c r="BK21" s="123"/>
      <c r="BL21" s="417"/>
      <c r="BM21" s="418"/>
      <c r="BN21" s="418"/>
      <c r="BO21" s="418"/>
      <c r="BP21" s="419"/>
    </row>
    <row r="22" spans="1:68" ht="6.75" customHeight="1" x14ac:dyDescent="0.25">
      <c r="A22" s="8"/>
      <c r="B22" s="126"/>
      <c r="C22" s="126"/>
      <c r="D22" s="126"/>
      <c r="E22" s="9"/>
      <c r="F22" s="126"/>
      <c r="G22" s="126"/>
      <c r="H22" s="126"/>
      <c r="I22" s="126"/>
      <c r="J22" s="126"/>
      <c r="K22" s="126"/>
      <c r="L22" s="9"/>
      <c r="M22" s="9"/>
      <c r="N22" s="9"/>
      <c r="O22" s="9"/>
      <c r="P22" s="9"/>
      <c r="Q22" s="9"/>
      <c r="R22" s="9"/>
      <c r="S22" s="126"/>
      <c r="T22" s="126"/>
      <c r="U22" s="126"/>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126"/>
      <c r="AW22" s="126"/>
      <c r="AX22" s="127"/>
      <c r="AY22" s="127"/>
      <c r="AZ22" s="73"/>
      <c r="BA22" s="73"/>
      <c r="BB22" s="74"/>
      <c r="BC22" s="73"/>
      <c r="BD22" s="73"/>
      <c r="BE22" s="74"/>
      <c r="BF22" s="73"/>
      <c r="BG22" s="73"/>
      <c r="BH22" s="75"/>
      <c r="BI22" s="75"/>
      <c r="BJ22" s="74"/>
    </row>
    <row r="23" spans="1:68" ht="15" customHeight="1" x14ac:dyDescent="0.25">
      <c r="A23" s="69"/>
      <c r="B23" s="240" t="s">
        <v>177</v>
      </c>
      <c r="C23" s="240"/>
      <c r="D23" s="240"/>
      <c r="E23" s="240"/>
      <c r="F23" s="240"/>
      <c r="G23" s="240"/>
      <c r="H23" s="240"/>
      <c r="I23" s="240"/>
      <c r="J23" s="240"/>
      <c r="K23" s="240"/>
      <c r="L23" s="240"/>
      <c r="M23" s="240"/>
      <c r="N23" s="240"/>
      <c r="O23" s="240"/>
      <c r="P23" s="240"/>
      <c r="Q23" s="240"/>
      <c r="R23" s="240"/>
      <c r="S23" s="240"/>
      <c r="T23" s="240"/>
      <c r="U23" s="24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9"/>
      <c r="AV23" s="71"/>
      <c r="AW23" s="71"/>
      <c r="AX23" s="72"/>
      <c r="AY23" s="72"/>
      <c r="AZ23" s="73"/>
      <c r="BA23" s="73"/>
      <c r="BB23" s="74"/>
      <c r="BC23" s="73"/>
      <c r="BD23" s="73"/>
      <c r="BE23" s="74"/>
      <c r="BF23" s="73"/>
      <c r="BG23" s="73"/>
      <c r="BH23" s="75"/>
      <c r="BI23" s="75"/>
      <c r="BJ23" s="74"/>
    </row>
    <row r="24" spans="1:68" s="78" customFormat="1" ht="19.5" customHeight="1" x14ac:dyDescent="0.25">
      <c r="A24" s="76"/>
      <c r="B24" s="227" t="s">
        <v>178</v>
      </c>
      <c r="C24" s="228"/>
      <c r="D24" s="228"/>
      <c r="E24" s="228"/>
      <c r="F24" s="228"/>
      <c r="G24" s="228"/>
      <c r="H24" s="229"/>
      <c r="I24" s="227" t="s">
        <v>179</v>
      </c>
      <c r="J24" s="228"/>
      <c r="K24" s="228"/>
      <c r="L24" s="228"/>
      <c r="M24" s="228"/>
      <c r="N24" s="228"/>
      <c r="O24" s="228"/>
      <c r="P24" s="228"/>
      <c r="Q24" s="228"/>
      <c r="R24" s="228"/>
      <c r="S24" s="228"/>
      <c r="T24" s="228"/>
      <c r="U24" s="229"/>
      <c r="V24" s="227" t="s">
        <v>180</v>
      </c>
      <c r="W24" s="228"/>
      <c r="X24" s="228"/>
      <c r="Y24" s="228"/>
      <c r="Z24" s="228"/>
      <c r="AA24" s="228"/>
      <c r="AB24" s="228"/>
      <c r="AC24" s="228"/>
      <c r="AD24" s="228"/>
      <c r="AE24" s="228"/>
      <c r="AF24" s="228"/>
      <c r="AG24" s="228"/>
      <c r="AH24" s="228"/>
      <c r="AI24" s="228"/>
      <c r="AJ24" s="228"/>
      <c r="AK24" s="228"/>
      <c r="AL24" s="228"/>
      <c r="AM24" s="228"/>
      <c r="AN24" s="228"/>
      <c r="AO24" s="228"/>
      <c r="AP24" s="229"/>
      <c r="AQ24" s="77" t="s">
        <v>181</v>
      </c>
      <c r="AR24" s="230" t="s">
        <v>181</v>
      </c>
      <c r="AS24" s="230"/>
      <c r="AT24" s="230"/>
      <c r="AU24" s="230"/>
      <c r="AV24" s="230"/>
      <c r="AW24" s="230"/>
      <c r="AX24" s="72"/>
      <c r="AY24" s="72"/>
      <c r="AZ24" s="73"/>
      <c r="BA24" s="73"/>
      <c r="BB24" s="74"/>
      <c r="BC24" s="73"/>
      <c r="BD24" s="73"/>
      <c r="BE24" s="74"/>
      <c r="BF24" s="73"/>
      <c r="BG24" s="73"/>
      <c r="BH24" s="75"/>
      <c r="BI24" s="75"/>
      <c r="BJ24" s="74"/>
      <c r="BK24" s="3"/>
      <c r="BL24" s="3"/>
    </row>
    <row r="25" spans="1:68" s="78" customFormat="1" ht="42" customHeight="1" x14ac:dyDescent="0.25">
      <c r="A25" s="79"/>
      <c r="B25" s="218" t="s">
        <v>601</v>
      </c>
      <c r="C25" s="219"/>
      <c r="D25" s="219"/>
      <c r="E25" s="219"/>
      <c r="F25" s="219"/>
      <c r="G25" s="219"/>
      <c r="H25" s="220"/>
      <c r="I25" s="338" t="s">
        <v>602</v>
      </c>
      <c r="J25" s="339"/>
      <c r="K25" s="339"/>
      <c r="L25" s="339"/>
      <c r="M25" s="339"/>
      <c r="N25" s="339"/>
      <c r="O25" s="339"/>
      <c r="P25" s="339"/>
      <c r="Q25" s="339"/>
      <c r="R25" s="339"/>
      <c r="S25" s="339"/>
      <c r="T25" s="339"/>
      <c r="U25" s="340"/>
      <c r="V25" s="218" t="s">
        <v>603</v>
      </c>
      <c r="W25" s="219"/>
      <c r="X25" s="219"/>
      <c r="Y25" s="219"/>
      <c r="Z25" s="219"/>
      <c r="AA25" s="219"/>
      <c r="AB25" s="219"/>
      <c r="AC25" s="219"/>
      <c r="AD25" s="219"/>
      <c r="AE25" s="219"/>
      <c r="AF25" s="219"/>
      <c r="AG25" s="219"/>
      <c r="AH25" s="219"/>
      <c r="AI25" s="219"/>
      <c r="AJ25" s="219"/>
      <c r="AK25" s="219"/>
      <c r="AL25" s="219"/>
      <c r="AM25" s="219"/>
      <c r="AN25" s="219"/>
      <c r="AO25" s="219"/>
      <c r="AP25" s="220"/>
      <c r="AQ25" s="54"/>
      <c r="AR25" s="217"/>
      <c r="AS25" s="217"/>
      <c r="AT25" s="217"/>
      <c r="AU25" s="217"/>
      <c r="AV25" s="217"/>
      <c r="AW25" s="217"/>
      <c r="AX25" s="72"/>
      <c r="AY25" s="72"/>
      <c r="AZ25" s="74" t="s">
        <v>604</v>
      </c>
      <c r="BA25" s="73"/>
      <c r="BB25" s="74"/>
      <c r="BC25" s="73"/>
      <c r="BD25" s="73"/>
      <c r="BE25" s="74"/>
      <c r="BF25" s="73"/>
      <c r="BG25" s="73"/>
      <c r="BH25" s="75"/>
      <c r="BI25" s="75"/>
      <c r="BJ25" s="74"/>
      <c r="BK25" s="3"/>
      <c r="BL25" s="3"/>
    </row>
    <row r="26" spans="1:68" s="78" customFormat="1" ht="42" customHeight="1" x14ac:dyDescent="0.25">
      <c r="A26" s="79"/>
      <c r="B26" s="218" t="s">
        <v>605</v>
      </c>
      <c r="C26" s="219"/>
      <c r="D26" s="219"/>
      <c r="E26" s="219"/>
      <c r="F26" s="219"/>
      <c r="G26" s="219"/>
      <c r="H26" s="220"/>
      <c r="I26" s="338" t="s">
        <v>606</v>
      </c>
      <c r="J26" s="339"/>
      <c r="K26" s="339"/>
      <c r="L26" s="339"/>
      <c r="M26" s="339"/>
      <c r="N26" s="339"/>
      <c r="O26" s="339"/>
      <c r="P26" s="339"/>
      <c r="Q26" s="339"/>
      <c r="R26" s="339"/>
      <c r="S26" s="339"/>
      <c r="T26" s="339"/>
      <c r="U26" s="340"/>
      <c r="V26" s="218" t="s">
        <v>607</v>
      </c>
      <c r="W26" s="219"/>
      <c r="X26" s="219"/>
      <c r="Y26" s="219"/>
      <c r="Z26" s="219"/>
      <c r="AA26" s="219"/>
      <c r="AB26" s="219"/>
      <c r="AC26" s="219"/>
      <c r="AD26" s="219"/>
      <c r="AE26" s="219"/>
      <c r="AF26" s="219"/>
      <c r="AG26" s="219"/>
      <c r="AH26" s="219"/>
      <c r="AI26" s="219"/>
      <c r="AJ26" s="219"/>
      <c r="AK26" s="219"/>
      <c r="AL26" s="219"/>
      <c r="AM26" s="219"/>
      <c r="AN26" s="219"/>
      <c r="AO26" s="219"/>
      <c r="AP26" s="220"/>
      <c r="AQ26" s="54"/>
      <c r="AR26" s="217"/>
      <c r="AS26" s="217"/>
      <c r="AT26" s="217"/>
      <c r="AU26" s="217"/>
      <c r="AV26" s="217"/>
      <c r="AW26" s="217"/>
      <c r="AX26" s="72"/>
      <c r="AY26" s="72"/>
      <c r="AZ26" s="73"/>
      <c r="BA26" s="73"/>
      <c r="BB26" s="74"/>
      <c r="BC26" s="73"/>
      <c r="BD26" s="73"/>
      <c r="BE26" s="74"/>
      <c r="BF26" s="73"/>
      <c r="BG26" s="73"/>
      <c r="BH26" s="75"/>
      <c r="BI26" s="75"/>
      <c r="BJ26" s="74"/>
      <c r="BK26" s="3"/>
      <c r="BL26" s="3"/>
    </row>
    <row r="27" spans="1:68" x14ac:dyDescent="0.25">
      <c r="A27" s="80"/>
      <c r="B27" s="80"/>
      <c r="C27" s="80"/>
      <c r="D27" s="80"/>
      <c r="E27" s="81"/>
      <c r="F27" s="80"/>
      <c r="G27" s="80"/>
      <c r="H27" s="80"/>
      <c r="I27" s="80"/>
      <c r="J27" s="80"/>
      <c r="K27" s="80"/>
      <c r="L27" s="83"/>
      <c r="M27" s="83"/>
      <c r="N27" s="83"/>
      <c r="O27" s="83"/>
      <c r="P27" s="83"/>
      <c r="Q27" s="83"/>
      <c r="R27" s="83"/>
      <c r="S27" s="83"/>
      <c r="T27" s="83"/>
      <c r="U27" s="83"/>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3"/>
      <c r="AW27" s="83"/>
      <c r="AZ27" s="73"/>
      <c r="BA27" s="73"/>
      <c r="BB27" s="74"/>
      <c r="BC27" s="73"/>
      <c r="BD27" s="73"/>
      <c r="BE27" s="74"/>
      <c r="BF27" s="73"/>
      <c r="BG27" s="73"/>
      <c r="BH27" s="75"/>
      <c r="BI27" s="75"/>
      <c r="BJ27" s="74"/>
    </row>
    <row r="28" spans="1:68" x14ac:dyDescent="0.25">
      <c r="A28" s="80"/>
      <c r="B28" s="80"/>
      <c r="C28" s="80"/>
      <c r="D28" s="80"/>
      <c r="E28" s="81"/>
      <c r="F28" s="80"/>
      <c r="G28" s="80"/>
      <c r="H28" s="80"/>
      <c r="I28" s="80"/>
      <c r="J28" s="80"/>
      <c r="K28" s="80"/>
      <c r="L28" s="83"/>
      <c r="M28" s="83"/>
      <c r="N28" s="83"/>
      <c r="O28" s="83"/>
      <c r="P28" s="83"/>
      <c r="Q28" s="83"/>
      <c r="R28" s="83"/>
      <c r="S28" s="83"/>
      <c r="T28" s="83"/>
      <c r="U28" s="83"/>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3"/>
      <c r="AW28" s="83"/>
      <c r="AZ28" s="73"/>
      <c r="BA28" s="73"/>
      <c r="BB28" s="74"/>
      <c r="BC28" s="73"/>
      <c r="BD28" s="73"/>
      <c r="BE28" s="74"/>
      <c r="BF28" s="73"/>
      <c r="BG28" s="73"/>
      <c r="BH28" s="75"/>
      <c r="BI28" s="75"/>
      <c r="BJ28" s="74"/>
    </row>
    <row r="29" spans="1:68" x14ac:dyDescent="0.25">
      <c r="A29" s="80"/>
      <c r="B29" s="80"/>
      <c r="C29" s="80"/>
      <c r="D29" s="80"/>
      <c r="E29" s="81"/>
      <c r="F29" s="80"/>
      <c r="G29" s="80"/>
      <c r="H29" s="80"/>
      <c r="I29" s="80"/>
      <c r="J29" s="80"/>
      <c r="K29" s="80"/>
      <c r="L29" s="83"/>
      <c r="M29" s="83"/>
      <c r="N29" s="83"/>
      <c r="O29" s="83"/>
      <c r="P29" s="83"/>
      <c r="Q29" s="83"/>
      <c r="R29" s="83"/>
      <c r="S29" s="83"/>
      <c r="T29" s="83"/>
      <c r="U29" s="83"/>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3"/>
      <c r="AW29" s="83"/>
      <c r="AZ29" s="73"/>
      <c r="BA29" s="73"/>
      <c r="BB29" s="74"/>
      <c r="BC29" s="73"/>
      <c r="BD29" s="73"/>
      <c r="BE29" s="74"/>
      <c r="BF29" s="73"/>
      <c r="BG29" s="73"/>
      <c r="BH29" s="75"/>
      <c r="BI29" s="75"/>
      <c r="BJ29" s="74"/>
    </row>
    <row r="30" spans="1:68" x14ac:dyDescent="0.25">
      <c r="A30" s="80"/>
      <c r="B30" s="80"/>
      <c r="C30" s="80"/>
      <c r="D30" s="80"/>
      <c r="E30" s="81"/>
      <c r="F30" s="80"/>
      <c r="G30" s="80"/>
      <c r="H30" s="80"/>
      <c r="I30" s="80"/>
      <c r="J30" s="80"/>
      <c r="K30" s="80"/>
      <c r="L30" s="83"/>
      <c r="M30" s="83"/>
      <c r="N30" s="83"/>
      <c r="O30" s="83"/>
      <c r="P30" s="83"/>
      <c r="Q30" s="83"/>
      <c r="R30" s="83"/>
      <c r="S30" s="83"/>
      <c r="T30" s="83"/>
      <c r="U30" s="83"/>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3"/>
      <c r="AW30" s="83"/>
      <c r="AZ30" s="73"/>
      <c r="BA30" s="73"/>
      <c r="BB30" s="74"/>
      <c r="BC30" s="73"/>
      <c r="BD30" s="73"/>
      <c r="BE30" s="74"/>
      <c r="BF30" s="73"/>
      <c r="BG30" s="73"/>
      <c r="BH30" s="75"/>
      <c r="BI30" s="75"/>
      <c r="BJ30" s="74"/>
    </row>
    <row r="31" spans="1:68" x14ac:dyDescent="0.25">
      <c r="A31" s="80"/>
      <c r="B31" s="80"/>
      <c r="C31" s="80"/>
      <c r="D31" s="80"/>
      <c r="E31" s="81"/>
      <c r="F31" s="80"/>
      <c r="G31" s="80"/>
      <c r="H31" s="80"/>
      <c r="I31" s="80"/>
      <c r="J31" s="80"/>
      <c r="K31" s="80"/>
      <c r="L31" s="83"/>
      <c r="M31" s="83"/>
      <c r="N31" s="83"/>
      <c r="O31" s="83"/>
      <c r="P31" s="83"/>
      <c r="Q31" s="83"/>
      <c r="R31" s="83"/>
      <c r="S31" s="83"/>
      <c r="T31" s="83"/>
      <c r="U31" s="83"/>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3"/>
      <c r="AW31" s="83"/>
      <c r="AZ31" s="73"/>
      <c r="BA31" s="73"/>
      <c r="BB31" s="74"/>
      <c r="BC31" s="73"/>
      <c r="BD31" s="73"/>
      <c r="BE31" s="74"/>
      <c r="BF31" s="73"/>
      <c r="BG31" s="73"/>
      <c r="BH31" s="75"/>
      <c r="BI31" s="75"/>
      <c r="BJ31" s="74"/>
    </row>
    <row r="32" spans="1:68" x14ac:dyDescent="0.25">
      <c r="A32" s="80"/>
      <c r="B32" s="80"/>
      <c r="C32" s="80"/>
      <c r="D32" s="80"/>
      <c r="E32" s="81"/>
      <c r="F32" s="80"/>
      <c r="G32" s="80"/>
      <c r="H32" s="80"/>
      <c r="I32" s="80"/>
      <c r="J32" s="80"/>
      <c r="K32" s="80"/>
      <c r="L32" s="83"/>
      <c r="M32" s="83"/>
      <c r="N32" s="83"/>
      <c r="O32" s="83"/>
      <c r="P32" s="83"/>
      <c r="Q32" s="83"/>
      <c r="R32" s="83"/>
      <c r="S32" s="83"/>
      <c r="T32" s="83"/>
      <c r="U32" s="83"/>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3"/>
      <c r="AW32" s="83"/>
      <c r="AZ32" s="73"/>
      <c r="BA32" s="73"/>
      <c r="BB32" s="74"/>
      <c r="BC32" s="73"/>
      <c r="BD32" s="73"/>
      <c r="BE32" s="74"/>
      <c r="BF32" s="73"/>
      <c r="BG32" s="73"/>
      <c r="BH32" s="75"/>
      <c r="BI32" s="75"/>
      <c r="BJ32" s="74"/>
    </row>
    <row r="33" spans="1:62" x14ac:dyDescent="0.25">
      <c r="A33" s="80"/>
      <c r="B33" s="80"/>
      <c r="C33" s="80"/>
      <c r="D33" s="80"/>
      <c r="E33" s="81"/>
      <c r="F33" s="80"/>
      <c r="G33" s="80"/>
      <c r="H33" s="80"/>
      <c r="I33" s="80"/>
      <c r="J33" s="80"/>
      <c r="K33" s="80"/>
      <c r="L33" s="83"/>
      <c r="M33" s="83"/>
      <c r="N33" s="83"/>
      <c r="O33" s="83"/>
      <c r="P33" s="83"/>
      <c r="Q33" s="83"/>
      <c r="R33" s="83"/>
      <c r="S33" s="83"/>
      <c r="T33" s="83"/>
      <c r="U33" s="83"/>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3"/>
      <c r="AW33" s="83"/>
      <c r="AZ33" s="73"/>
      <c r="BA33" s="73"/>
      <c r="BB33" s="74"/>
      <c r="BC33" s="73"/>
      <c r="BD33" s="73"/>
      <c r="BE33" s="74"/>
      <c r="BF33" s="73"/>
      <c r="BG33" s="73"/>
      <c r="BH33" s="75"/>
      <c r="BI33" s="75"/>
      <c r="BJ33" s="74"/>
    </row>
    <row r="34" spans="1:62" x14ac:dyDescent="0.25">
      <c r="A34" s="80"/>
      <c r="B34" s="80"/>
      <c r="C34" s="80"/>
      <c r="D34" s="80"/>
      <c r="E34" s="81"/>
      <c r="F34" s="80"/>
      <c r="G34" s="80"/>
      <c r="H34" s="80"/>
      <c r="I34" s="80"/>
      <c r="J34" s="80"/>
      <c r="K34" s="80"/>
      <c r="L34" s="83"/>
      <c r="M34" s="83"/>
      <c r="N34" s="83"/>
      <c r="O34" s="83"/>
      <c r="P34" s="83"/>
      <c r="Q34" s="83"/>
      <c r="R34" s="83"/>
      <c r="S34" s="83"/>
      <c r="T34" s="83"/>
      <c r="U34" s="83"/>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3"/>
      <c r="AW34" s="83"/>
      <c r="AZ34" s="73"/>
      <c r="BA34" s="73"/>
      <c r="BB34" s="74"/>
      <c r="BC34" s="73"/>
      <c r="BD34" s="73"/>
      <c r="BE34" s="74"/>
      <c r="BF34" s="73"/>
      <c r="BG34" s="73"/>
      <c r="BH34" s="75"/>
      <c r="BI34" s="75"/>
      <c r="BJ34" s="74"/>
    </row>
    <row r="35" spans="1:62" x14ac:dyDescent="0.25">
      <c r="A35" s="80"/>
      <c r="B35" s="80"/>
      <c r="C35" s="80"/>
      <c r="D35" s="80"/>
      <c r="E35" s="81"/>
      <c r="F35" s="80"/>
      <c r="G35" s="80"/>
      <c r="H35" s="80"/>
      <c r="I35" s="80"/>
      <c r="J35" s="80"/>
      <c r="K35" s="80"/>
      <c r="L35" s="83"/>
      <c r="M35" s="83"/>
      <c r="N35" s="83"/>
      <c r="O35" s="83"/>
      <c r="P35" s="83"/>
      <c r="Q35" s="83"/>
      <c r="R35" s="83"/>
      <c r="S35" s="83"/>
      <c r="T35" s="83"/>
      <c r="U35" s="83"/>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3"/>
      <c r="AW35" s="83"/>
      <c r="AZ35" s="73"/>
      <c r="BA35" s="73"/>
      <c r="BB35" s="74"/>
      <c r="BC35" s="73"/>
      <c r="BD35" s="73"/>
      <c r="BE35" s="74"/>
      <c r="BF35" s="73"/>
      <c r="BG35" s="73"/>
      <c r="BH35" s="75"/>
      <c r="BI35" s="75"/>
      <c r="BJ35" s="74"/>
    </row>
    <row r="36" spans="1:62" x14ac:dyDescent="0.25">
      <c r="A36" s="80"/>
      <c r="B36" s="80"/>
      <c r="C36" s="80"/>
      <c r="D36" s="80"/>
      <c r="E36" s="81"/>
      <c r="F36" s="80"/>
      <c r="G36" s="80"/>
      <c r="H36" s="80"/>
      <c r="I36" s="80"/>
      <c r="J36" s="80"/>
      <c r="K36" s="80"/>
      <c r="L36" s="83"/>
      <c r="M36" s="83"/>
      <c r="N36" s="83"/>
      <c r="O36" s="83"/>
      <c r="P36" s="83"/>
      <c r="Q36" s="83"/>
      <c r="R36" s="83"/>
      <c r="S36" s="83"/>
      <c r="T36" s="83"/>
      <c r="U36" s="83"/>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3"/>
      <c r="AW36" s="83"/>
      <c r="AZ36" s="73"/>
      <c r="BA36" s="73"/>
      <c r="BB36" s="74"/>
      <c r="BC36" s="73"/>
      <c r="BD36" s="73"/>
      <c r="BE36" s="74"/>
      <c r="BF36" s="73"/>
      <c r="BG36" s="73"/>
      <c r="BH36" s="75"/>
      <c r="BI36" s="75"/>
      <c r="BJ36" s="74"/>
    </row>
    <row r="37" spans="1:62" x14ac:dyDescent="0.25">
      <c r="A37" s="80"/>
      <c r="B37" s="80"/>
      <c r="C37" s="80"/>
      <c r="D37" s="80"/>
      <c r="E37" s="81"/>
      <c r="F37" s="80"/>
      <c r="G37" s="80"/>
      <c r="H37" s="80"/>
      <c r="I37" s="80"/>
      <c r="J37" s="80"/>
      <c r="K37" s="80"/>
      <c r="L37" s="83"/>
      <c r="M37" s="83"/>
      <c r="N37" s="83"/>
      <c r="O37" s="83"/>
      <c r="P37" s="83"/>
      <c r="Q37" s="83"/>
      <c r="R37" s="83"/>
      <c r="S37" s="83"/>
      <c r="T37" s="83"/>
      <c r="U37" s="83"/>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3"/>
      <c r="AW37" s="83"/>
      <c r="AZ37" s="73"/>
      <c r="BA37" s="73"/>
      <c r="BB37" s="74"/>
      <c r="BC37" s="73"/>
      <c r="BD37" s="73"/>
      <c r="BE37" s="74"/>
      <c r="BF37" s="73"/>
      <c r="BG37" s="73"/>
      <c r="BH37" s="75"/>
      <c r="BI37" s="75"/>
      <c r="BJ37" s="74"/>
    </row>
    <row r="38" spans="1:62" x14ac:dyDescent="0.25">
      <c r="A38" s="80"/>
      <c r="B38" s="80"/>
      <c r="C38" s="80"/>
      <c r="D38" s="80"/>
      <c r="E38" s="81"/>
      <c r="F38" s="80"/>
      <c r="G38" s="80"/>
      <c r="H38" s="80"/>
      <c r="I38" s="80"/>
      <c r="J38" s="80"/>
      <c r="K38" s="80"/>
      <c r="L38" s="83"/>
      <c r="M38" s="83"/>
      <c r="N38" s="83"/>
      <c r="O38" s="83"/>
      <c r="P38" s="83"/>
      <c r="Q38" s="83"/>
      <c r="R38" s="83"/>
      <c r="S38" s="83"/>
      <c r="T38" s="83"/>
      <c r="U38" s="83"/>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3"/>
      <c r="AW38" s="83"/>
      <c r="AZ38" s="73"/>
      <c r="BA38" s="73"/>
      <c r="BB38" s="74"/>
      <c r="BC38" s="73"/>
      <c r="BD38" s="73"/>
      <c r="BE38" s="74"/>
      <c r="BF38" s="73"/>
      <c r="BG38" s="73"/>
      <c r="BH38" s="75"/>
      <c r="BI38" s="75"/>
      <c r="BJ38" s="74"/>
    </row>
    <row r="39" spans="1:62" x14ac:dyDescent="0.25">
      <c r="A39" s="80"/>
      <c r="B39" s="80"/>
      <c r="C39" s="80"/>
      <c r="D39" s="80"/>
      <c r="E39" s="81"/>
      <c r="F39" s="80"/>
      <c r="G39" s="80"/>
      <c r="H39" s="80"/>
      <c r="I39" s="80"/>
      <c r="J39" s="80"/>
      <c r="K39" s="80"/>
      <c r="L39" s="83"/>
      <c r="M39" s="83"/>
      <c r="N39" s="83"/>
      <c r="O39" s="83"/>
      <c r="P39" s="83"/>
      <c r="Q39" s="83"/>
      <c r="R39" s="83"/>
      <c r="S39" s="83"/>
      <c r="T39" s="83"/>
      <c r="U39" s="83"/>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3"/>
      <c r="AW39" s="83"/>
      <c r="AZ39" s="73"/>
      <c r="BA39" s="73"/>
      <c r="BB39" s="74"/>
      <c r="BC39" s="73"/>
      <c r="BD39" s="73"/>
      <c r="BE39" s="74"/>
      <c r="BF39" s="73"/>
      <c r="BG39" s="73"/>
      <c r="BH39" s="75"/>
      <c r="BI39" s="75"/>
      <c r="BJ39" s="74"/>
    </row>
    <row r="40" spans="1:62" x14ac:dyDescent="0.25">
      <c r="A40" s="80"/>
      <c r="B40" s="80"/>
      <c r="C40" s="80"/>
      <c r="D40" s="80"/>
      <c r="E40" s="81"/>
      <c r="F40" s="80"/>
      <c r="G40" s="80"/>
      <c r="H40" s="80"/>
      <c r="I40" s="80"/>
      <c r="J40" s="80"/>
      <c r="K40" s="80"/>
      <c r="L40" s="83"/>
      <c r="M40" s="83"/>
      <c r="N40" s="83"/>
      <c r="O40" s="83"/>
      <c r="P40" s="83"/>
      <c r="Q40" s="83"/>
      <c r="R40" s="83"/>
      <c r="S40" s="83"/>
      <c r="T40" s="83"/>
      <c r="U40" s="83"/>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3"/>
      <c r="AW40" s="83"/>
      <c r="AZ40" s="73"/>
      <c r="BA40" s="73"/>
      <c r="BB40" s="74"/>
      <c r="BC40" s="73"/>
      <c r="BD40" s="73"/>
      <c r="BE40" s="74"/>
      <c r="BF40" s="73"/>
      <c r="BG40" s="73"/>
      <c r="BH40" s="75"/>
      <c r="BI40" s="75"/>
      <c r="BJ40" s="74"/>
    </row>
    <row r="41" spans="1:62" x14ac:dyDescent="0.25">
      <c r="A41" s="80"/>
      <c r="B41" s="80"/>
      <c r="C41" s="80"/>
      <c r="D41" s="80"/>
      <c r="E41" s="81"/>
      <c r="F41" s="80"/>
      <c r="G41" s="80"/>
      <c r="H41" s="80"/>
      <c r="I41" s="80"/>
      <c r="J41" s="80"/>
      <c r="K41" s="80"/>
      <c r="L41" s="83"/>
      <c r="M41" s="83"/>
      <c r="N41" s="83"/>
      <c r="O41" s="83"/>
      <c r="P41" s="83"/>
      <c r="Q41" s="83"/>
      <c r="R41" s="83"/>
      <c r="S41" s="83"/>
      <c r="T41" s="83"/>
      <c r="U41" s="83"/>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3"/>
      <c r="AW41" s="83"/>
      <c r="AZ41" s="73"/>
      <c r="BA41" s="73"/>
      <c r="BB41" s="74"/>
      <c r="BC41" s="73"/>
      <c r="BD41" s="73"/>
      <c r="BE41" s="74"/>
      <c r="BF41" s="73"/>
      <c r="BG41" s="73"/>
      <c r="BH41" s="75"/>
      <c r="BI41" s="75"/>
      <c r="BJ41" s="74"/>
    </row>
    <row r="42" spans="1:62" x14ac:dyDescent="0.25">
      <c r="A42" s="80"/>
      <c r="B42" s="80"/>
      <c r="C42" s="80"/>
      <c r="D42" s="80"/>
      <c r="E42" s="81"/>
      <c r="F42" s="80"/>
      <c r="G42" s="80"/>
      <c r="H42" s="80"/>
      <c r="I42" s="80"/>
      <c r="J42" s="80"/>
      <c r="K42" s="80"/>
      <c r="L42" s="83"/>
      <c r="M42" s="83"/>
      <c r="N42" s="83"/>
      <c r="O42" s="83"/>
      <c r="P42" s="83"/>
      <c r="Q42" s="83"/>
      <c r="R42" s="83"/>
      <c r="S42" s="83"/>
      <c r="T42" s="83"/>
      <c r="U42" s="83"/>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3"/>
      <c r="AW42" s="83"/>
      <c r="AZ42" s="73"/>
      <c r="BA42" s="73"/>
      <c r="BB42" s="74"/>
      <c r="BC42" s="73"/>
      <c r="BD42" s="73"/>
      <c r="BE42" s="74"/>
      <c r="BF42" s="73"/>
      <c r="BG42" s="73"/>
      <c r="BH42" s="75"/>
      <c r="BI42" s="75"/>
      <c r="BJ42" s="74"/>
    </row>
    <row r="43" spans="1:62" x14ac:dyDescent="0.25">
      <c r="A43" s="80"/>
      <c r="B43" s="80"/>
      <c r="C43" s="80"/>
      <c r="D43" s="80"/>
      <c r="E43" s="81"/>
      <c r="F43" s="80"/>
      <c r="G43" s="80"/>
      <c r="H43" s="80"/>
      <c r="I43" s="80"/>
      <c r="J43" s="80"/>
      <c r="K43" s="80"/>
      <c r="L43" s="83"/>
      <c r="M43" s="83"/>
      <c r="N43" s="83"/>
      <c r="O43" s="83"/>
      <c r="P43" s="83"/>
      <c r="Q43" s="83"/>
      <c r="R43" s="83"/>
      <c r="S43" s="83"/>
      <c r="T43" s="83"/>
      <c r="U43" s="83"/>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3"/>
      <c r="AW43" s="83"/>
      <c r="AZ43" s="73"/>
      <c r="BA43" s="73"/>
      <c r="BB43" s="74"/>
      <c r="BC43" s="73"/>
      <c r="BD43" s="73"/>
      <c r="BE43" s="74"/>
      <c r="BF43" s="73"/>
      <c r="BG43" s="73"/>
      <c r="BH43" s="75"/>
      <c r="BI43" s="75"/>
      <c r="BJ43" s="74"/>
    </row>
    <row r="44" spans="1:62" x14ac:dyDescent="0.25">
      <c r="A44" s="80"/>
      <c r="B44" s="80"/>
      <c r="C44" s="80"/>
      <c r="D44" s="80"/>
      <c r="E44" s="81"/>
      <c r="F44" s="80"/>
      <c r="G44" s="80"/>
      <c r="H44" s="80"/>
      <c r="I44" s="80"/>
      <c r="J44" s="80"/>
      <c r="K44" s="80"/>
      <c r="L44" s="83"/>
      <c r="M44" s="83"/>
      <c r="N44" s="83"/>
      <c r="O44" s="83"/>
      <c r="P44" s="83"/>
      <c r="Q44" s="83"/>
      <c r="R44" s="83"/>
      <c r="S44" s="83"/>
      <c r="T44" s="83"/>
      <c r="U44" s="83"/>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3"/>
      <c r="AW44" s="83"/>
      <c r="AZ44" s="73"/>
      <c r="BA44" s="73"/>
      <c r="BB44" s="74"/>
      <c r="BC44" s="73"/>
      <c r="BD44" s="73"/>
      <c r="BE44" s="74"/>
      <c r="BF44" s="73"/>
      <c r="BG44" s="73"/>
      <c r="BH44" s="75"/>
      <c r="BI44" s="75"/>
      <c r="BJ44" s="74"/>
    </row>
    <row r="45" spans="1:62" x14ac:dyDescent="0.25">
      <c r="A45" s="80"/>
      <c r="B45" s="80"/>
      <c r="C45" s="80"/>
      <c r="D45" s="80"/>
      <c r="E45" s="81"/>
      <c r="F45" s="80"/>
      <c r="G45" s="80"/>
      <c r="H45" s="80"/>
      <c r="I45" s="80"/>
      <c r="J45" s="80"/>
      <c r="K45" s="80"/>
      <c r="L45" s="83"/>
      <c r="M45" s="83"/>
      <c r="N45" s="83"/>
      <c r="O45" s="83"/>
      <c r="P45" s="83"/>
      <c r="Q45" s="83"/>
      <c r="R45" s="83"/>
      <c r="S45" s="83"/>
      <c r="T45" s="83"/>
      <c r="U45" s="83"/>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3"/>
      <c r="AW45" s="83"/>
      <c r="AZ45" s="73"/>
      <c r="BA45" s="73"/>
      <c r="BB45" s="74"/>
      <c r="BC45" s="73"/>
      <c r="BD45" s="73"/>
      <c r="BE45" s="74"/>
      <c r="BF45" s="73"/>
      <c r="BG45" s="73"/>
      <c r="BH45" s="75"/>
      <c r="BI45" s="75"/>
      <c r="BJ45" s="74"/>
    </row>
    <row r="46" spans="1:62" x14ac:dyDescent="0.25">
      <c r="A46" s="80"/>
      <c r="B46" s="80"/>
      <c r="C46" s="80"/>
      <c r="D46" s="80"/>
      <c r="E46" s="81"/>
      <c r="F46" s="80"/>
      <c r="G46" s="80"/>
      <c r="H46" s="80"/>
      <c r="I46" s="80"/>
      <c r="J46" s="80"/>
      <c r="K46" s="80"/>
      <c r="L46" s="83"/>
      <c r="M46" s="83"/>
      <c r="N46" s="83"/>
      <c r="O46" s="83"/>
      <c r="P46" s="83"/>
      <c r="Q46" s="83"/>
      <c r="R46" s="83"/>
      <c r="S46" s="83"/>
      <c r="T46" s="83"/>
      <c r="U46" s="83"/>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3"/>
      <c r="AW46" s="83"/>
      <c r="AZ46" s="73"/>
      <c r="BA46" s="73"/>
      <c r="BB46" s="74"/>
      <c r="BC46" s="73"/>
      <c r="BD46" s="73"/>
      <c r="BE46" s="74"/>
      <c r="BF46" s="73"/>
      <c r="BG46" s="73"/>
      <c r="BH46" s="75"/>
      <c r="BI46" s="75"/>
      <c r="BJ46" s="74"/>
    </row>
    <row r="47" spans="1:62" x14ac:dyDescent="0.25">
      <c r="A47" s="80"/>
      <c r="B47" s="80"/>
      <c r="C47" s="80"/>
      <c r="D47" s="80"/>
      <c r="E47" s="81"/>
      <c r="F47" s="80"/>
      <c r="G47" s="80"/>
      <c r="H47" s="80"/>
      <c r="I47" s="80"/>
      <c r="J47" s="80"/>
      <c r="K47" s="80"/>
      <c r="L47" s="83"/>
      <c r="M47" s="83"/>
      <c r="N47" s="83"/>
      <c r="O47" s="83"/>
      <c r="P47" s="83"/>
      <c r="Q47" s="83"/>
      <c r="R47" s="83"/>
      <c r="S47" s="83"/>
      <c r="T47" s="83"/>
      <c r="U47" s="83"/>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3"/>
      <c r="AW47" s="83"/>
      <c r="AZ47" s="73"/>
      <c r="BA47" s="73"/>
      <c r="BB47" s="74"/>
      <c r="BC47" s="73"/>
      <c r="BD47" s="73"/>
      <c r="BE47" s="74"/>
      <c r="BF47" s="73"/>
      <c r="BG47" s="73"/>
      <c r="BH47" s="75"/>
      <c r="BI47" s="75"/>
      <c r="BJ47" s="74"/>
    </row>
    <row r="48" spans="1:62" x14ac:dyDescent="0.25">
      <c r="A48" s="80"/>
      <c r="B48" s="80"/>
      <c r="C48" s="80"/>
      <c r="D48" s="80"/>
      <c r="E48" s="81"/>
      <c r="F48" s="80"/>
      <c r="G48" s="80"/>
      <c r="H48" s="80"/>
      <c r="I48" s="80"/>
      <c r="J48" s="80"/>
      <c r="K48" s="80"/>
      <c r="L48" s="83"/>
      <c r="M48" s="83"/>
      <c r="N48" s="83"/>
      <c r="O48" s="83"/>
      <c r="P48" s="83"/>
      <c r="Q48" s="83"/>
      <c r="R48" s="83"/>
      <c r="S48" s="83"/>
      <c r="T48" s="83"/>
      <c r="U48" s="83"/>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3"/>
      <c r="AW48" s="83"/>
      <c r="AZ48" s="73"/>
      <c r="BA48" s="73"/>
      <c r="BB48" s="74"/>
      <c r="BC48" s="73"/>
      <c r="BD48" s="73"/>
      <c r="BE48" s="74"/>
      <c r="BF48" s="73"/>
      <c r="BG48" s="73"/>
      <c r="BH48" s="75"/>
      <c r="BI48" s="75"/>
      <c r="BJ48" s="74"/>
    </row>
    <row r="49" spans="1:62" x14ac:dyDescent="0.25">
      <c r="A49" s="80"/>
      <c r="B49" s="80"/>
      <c r="C49" s="80"/>
      <c r="D49" s="80"/>
      <c r="E49" s="81"/>
      <c r="F49" s="80"/>
      <c r="G49" s="80"/>
      <c r="H49" s="80"/>
      <c r="I49" s="80"/>
      <c r="J49" s="80"/>
      <c r="K49" s="80"/>
      <c r="L49" s="83"/>
      <c r="M49" s="83"/>
      <c r="N49" s="83"/>
      <c r="O49" s="83"/>
      <c r="P49" s="83"/>
      <c r="Q49" s="83"/>
      <c r="R49" s="83"/>
      <c r="S49" s="83"/>
      <c r="T49" s="83"/>
      <c r="U49" s="83"/>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3"/>
      <c r="AW49" s="83"/>
      <c r="AZ49" s="73"/>
      <c r="BA49" s="73"/>
      <c r="BB49" s="74"/>
      <c r="BC49" s="73"/>
      <c r="BD49" s="73"/>
      <c r="BE49" s="74"/>
      <c r="BF49" s="73"/>
      <c r="BG49" s="73"/>
      <c r="BH49" s="75"/>
      <c r="BI49" s="75"/>
      <c r="BJ49" s="74"/>
    </row>
    <row r="50" spans="1:62" x14ac:dyDescent="0.25">
      <c r="A50" s="80"/>
      <c r="B50" s="80"/>
      <c r="C50" s="80"/>
      <c r="D50" s="80"/>
      <c r="E50" s="81"/>
      <c r="F50" s="80"/>
      <c r="G50" s="80"/>
      <c r="H50" s="80"/>
      <c r="I50" s="80"/>
      <c r="J50" s="80"/>
      <c r="K50" s="80"/>
      <c r="L50" s="83"/>
      <c r="M50" s="83"/>
      <c r="N50" s="83"/>
      <c r="O50" s="83"/>
      <c r="P50" s="83"/>
      <c r="Q50" s="83"/>
      <c r="R50" s="83"/>
      <c r="S50" s="83"/>
      <c r="T50" s="83"/>
      <c r="U50" s="83"/>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3"/>
      <c r="AW50" s="83"/>
      <c r="AZ50" s="73"/>
      <c r="BA50" s="73"/>
      <c r="BB50" s="74"/>
      <c r="BC50" s="73"/>
      <c r="BD50" s="73"/>
      <c r="BE50" s="74"/>
      <c r="BF50" s="73"/>
      <c r="BG50" s="73"/>
      <c r="BH50" s="75"/>
      <c r="BI50" s="75"/>
      <c r="BJ50" s="74"/>
    </row>
    <row r="51" spans="1:62" x14ac:dyDescent="0.25">
      <c r="A51" s="80"/>
      <c r="B51" s="80"/>
      <c r="C51" s="80"/>
      <c r="D51" s="80"/>
      <c r="E51" s="81"/>
      <c r="F51" s="80"/>
      <c r="G51" s="80"/>
      <c r="H51" s="80"/>
      <c r="I51" s="80"/>
      <c r="J51" s="80"/>
      <c r="K51" s="80"/>
      <c r="L51" s="83"/>
      <c r="M51" s="83"/>
      <c r="N51" s="83"/>
      <c r="O51" s="83"/>
      <c r="P51" s="83"/>
      <c r="Q51" s="83"/>
      <c r="R51" s="83"/>
      <c r="S51" s="83"/>
      <c r="T51" s="83"/>
      <c r="U51" s="83"/>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3"/>
      <c r="AW51" s="83"/>
      <c r="AZ51" s="73"/>
      <c r="BA51" s="73"/>
      <c r="BB51" s="74"/>
      <c r="BC51" s="73"/>
      <c r="BD51" s="73"/>
      <c r="BE51" s="74"/>
      <c r="BF51" s="73"/>
      <c r="BG51" s="73"/>
      <c r="BH51" s="75"/>
      <c r="BI51" s="75"/>
      <c r="BJ51" s="74"/>
    </row>
    <row r="52" spans="1:62" x14ac:dyDescent="0.25">
      <c r="A52" s="80"/>
      <c r="B52" s="80"/>
      <c r="C52" s="80"/>
      <c r="D52" s="80"/>
      <c r="E52" s="81"/>
      <c r="F52" s="80"/>
      <c r="G52" s="80"/>
      <c r="H52" s="80"/>
      <c r="I52" s="80"/>
      <c r="J52" s="80"/>
      <c r="K52" s="80"/>
      <c r="L52" s="83"/>
      <c r="M52" s="83"/>
      <c r="N52" s="83"/>
      <c r="O52" s="83"/>
      <c r="P52" s="83"/>
      <c r="Q52" s="83"/>
      <c r="R52" s="83"/>
      <c r="S52" s="83"/>
      <c r="T52" s="83"/>
      <c r="U52" s="83"/>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3"/>
      <c r="AW52" s="83"/>
      <c r="AZ52" s="73"/>
      <c r="BA52" s="73"/>
      <c r="BB52" s="74"/>
      <c r="BC52" s="73"/>
      <c r="BD52" s="73"/>
      <c r="BE52" s="74"/>
      <c r="BF52" s="73"/>
      <c r="BG52" s="73"/>
      <c r="BH52" s="75"/>
      <c r="BI52" s="75"/>
      <c r="BJ52" s="74"/>
    </row>
    <row r="53" spans="1:62" x14ac:dyDescent="0.25">
      <c r="A53" s="80"/>
      <c r="B53" s="80"/>
      <c r="C53" s="80"/>
      <c r="D53" s="80"/>
      <c r="E53" s="81"/>
      <c r="F53" s="80"/>
      <c r="G53" s="80"/>
      <c r="H53" s="80"/>
      <c r="I53" s="80"/>
      <c r="J53" s="80"/>
      <c r="K53" s="80"/>
      <c r="L53" s="83"/>
      <c r="M53" s="83"/>
      <c r="N53" s="83"/>
      <c r="O53" s="83"/>
      <c r="P53" s="83"/>
      <c r="Q53" s="83"/>
      <c r="R53" s="83"/>
      <c r="S53" s="83"/>
      <c r="T53" s="83"/>
      <c r="U53" s="83"/>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3"/>
      <c r="AW53" s="83"/>
      <c r="AZ53" s="73"/>
      <c r="BA53" s="73"/>
      <c r="BB53" s="74"/>
      <c r="BC53" s="73"/>
      <c r="BD53" s="73"/>
      <c r="BE53" s="74"/>
      <c r="BF53" s="73"/>
      <c r="BG53" s="73"/>
      <c r="BH53" s="75"/>
      <c r="BI53" s="75"/>
      <c r="BJ53" s="74"/>
    </row>
    <row r="54" spans="1:62" x14ac:dyDescent="0.25">
      <c r="A54" s="80"/>
      <c r="B54" s="80"/>
      <c r="C54" s="80"/>
      <c r="D54" s="80"/>
      <c r="E54" s="81"/>
      <c r="F54" s="80"/>
      <c r="G54" s="80"/>
      <c r="H54" s="80"/>
      <c r="I54" s="80"/>
      <c r="J54" s="80"/>
      <c r="K54" s="80"/>
      <c r="L54" s="83"/>
      <c r="M54" s="83"/>
      <c r="N54" s="83"/>
      <c r="O54" s="83"/>
      <c r="P54" s="83"/>
      <c r="Q54" s="83"/>
      <c r="R54" s="83"/>
      <c r="S54" s="83"/>
      <c r="T54" s="83"/>
      <c r="U54" s="83"/>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3"/>
      <c r="AW54" s="83"/>
      <c r="AZ54" s="73"/>
      <c r="BA54" s="73"/>
      <c r="BB54" s="74"/>
      <c r="BC54" s="73"/>
      <c r="BD54" s="73"/>
      <c r="BE54" s="74"/>
      <c r="BF54" s="73"/>
      <c r="BG54" s="73"/>
      <c r="BH54" s="75"/>
      <c r="BI54" s="75"/>
      <c r="BJ54" s="74"/>
    </row>
    <row r="55" spans="1:62" x14ac:dyDescent="0.25">
      <c r="A55" s="80"/>
      <c r="B55" s="80"/>
      <c r="C55" s="80"/>
      <c r="D55" s="80"/>
      <c r="E55" s="81"/>
      <c r="F55" s="80"/>
      <c r="G55" s="80"/>
      <c r="H55" s="80"/>
      <c r="I55" s="80"/>
      <c r="J55" s="80"/>
      <c r="K55" s="80"/>
      <c r="L55" s="83"/>
      <c r="M55" s="83"/>
      <c r="N55" s="83"/>
      <c r="O55" s="83"/>
      <c r="P55" s="83"/>
      <c r="Q55" s="83"/>
      <c r="R55" s="83"/>
      <c r="S55" s="83"/>
      <c r="T55" s="83"/>
      <c r="U55" s="83"/>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3"/>
      <c r="AW55" s="83"/>
      <c r="AZ55" s="73"/>
      <c r="BA55" s="73"/>
      <c r="BB55" s="74"/>
      <c r="BC55" s="73"/>
      <c r="BD55" s="73"/>
      <c r="BE55" s="74"/>
      <c r="BF55" s="73"/>
      <c r="BG55" s="73"/>
      <c r="BH55" s="75"/>
      <c r="BI55" s="75"/>
      <c r="BJ55" s="74"/>
    </row>
    <row r="56" spans="1:62" x14ac:dyDescent="0.25">
      <c r="A56" s="80"/>
      <c r="B56" s="80"/>
      <c r="C56" s="80"/>
      <c r="D56" s="80"/>
      <c r="E56" s="81"/>
      <c r="F56" s="80"/>
      <c r="G56" s="80"/>
      <c r="H56" s="80"/>
      <c r="I56" s="80"/>
      <c r="J56" s="80"/>
      <c r="K56" s="80"/>
      <c r="L56" s="83"/>
      <c r="M56" s="83"/>
      <c r="N56" s="83"/>
      <c r="O56" s="83"/>
      <c r="P56" s="83"/>
      <c r="Q56" s="83"/>
      <c r="R56" s="83"/>
      <c r="S56" s="83"/>
      <c r="T56" s="83"/>
      <c r="U56" s="83"/>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3"/>
      <c r="AW56" s="83"/>
      <c r="AZ56" s="73"/>
      <c r="BA56" s="73"/>
      <c r="BB56" s="74"/>
      <c r="BC56" s="73"/>
      <c r="BD56" s="73"/>
      <c r="BE56" s="74"/>
      <c r="BF56" s="73"/>
      <c r="BG56" s="73"/>
      <c r="BH56" s="75"/>
      <c r="BI56" s="75"/>
      <c r="BJ56" s="74"/>
    </row>
    <row r="57" spans="1:62" x14ac:dyDescent="0.25">
      <c r="A57" s="80"/>
      <c r="B57" s="80"/>
      <c r="C57" s="80"/>
      <c r="D57" s="80"/>
      <c r="E57" s="81"/>
      <c r="F57" s="80"/>
      <c r="G57" s="80"/>
      <c r="H57" s="80"/>
      <c r="I57" s="80"/>
      <c r="J57" s="80"/>
      <c r="K57" s="80"/>
      <c r="L57" s="83"/>
      <c r="M57" s="83"/>
      <c r="N57" s="83"/>
      <c r="O57" s="83"/>
      <c r="P57" s="83"/>
      <c r="Q57" s="83"/>
      <c r="R57" s="83"/>
      <c r="S57" s="83"/>
      <c r="T57" s="83"/>
      <c r="U57" s="83"/>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3"/>
      <c r="AW57" s="83"/>
      <c r="AZ57" s="73"/>
      <c r="BA57" s="73"/>
      <c r="BB57" s="74"/>
      <c r="BC57" s="73"/>
      <c r="BD57" s="73"/>
      <c r="BE57" s="74"/>
      <c r="BF57" s="73"/>
      <c r="BG57" s="73"/>
      <c r="BH57" s="75"/>
      <c r="BI57" s="75"/>
      <c r="BJ57" s="74"/>
    </row>
    <row r="58" spans="1:62" x14ac:dyDescent="0.25">
      <c r="A58" s="80"/>
      <c r="B58" s="80"/>
      <c r="C58" s="80"/>
      <c r="D58" s="80"/>
      <c r="E58" s="81"/>
      <c r="F58" s="80"/>
      <c r="G58" s="80"/>
      <c r="H58" s="80"/>
      <c r="I58" s="80"/>
      <c r="J58" s="80"/>
      <c r="K58" s="80"/>
      <c r="L58" s="83"/>
      <c r="M58" s="83"/>
      <c r="N58" s="83"/>
      <c r="O58" s="83"/>
      <c r="P58" s="83"/>
      <c r="Q58" s="83"/>
      <c r="R58" s="83"/>
      <c r="S58" s="83"/>
      <c r="T58" s="83"/>
      <c r="U58" s="83"/>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3"/>
      <c r="AW58" s="83"/>
      <c r="AZ58" s="73"/>
      <c r="BA58" s="73"/>
      <c r="BB58" s="74"/>
      <c r="BC58" s="73"/>
      <c r="BD58" s="73"/>
      <c r="BE58" s="74"/>
      <c r="BF58" s="73"/>
      <c r="BG58" s="73"/>
      <c r="BH58" s="75"/>
      <c r="BI58" s="75"/>
      <c r="BJ58" s="74"/>
    </row>
    <row r="59" spans="1:62" x14ac:dyDescent="0.25">
      <c r="A59" s="80"/>
      <c r="B59" s="80"/>
      <c r="C59" s="80"/>
      <c r="D59" s="80"/>
      <c r="E59" s="81"/>
      <c r="F59" s="80"/>
      <c r="G59" s="80"/>
      <c r="H59" s="80"/>
      <c r="I59" s="80"/>
      <c r="J59" s="80"/>
      <c r="K59" s="80"/>
      <c r="L59" s="83"/>
      <c r="M59" s="83"/>
      <c r="N59" s="83"/>
      <c r="O59" s="83"/>
      <c r="P59" s="83"/>
      <c r="Q59" s="83"/>
      <c r="R59" s="83"/>
      <c r="S59" s="83"/>
      <c r="T59" s="83"/>
      <c r="U59" s="83"/>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3"/>
      <c r="AW59" s="83"/>
      <c r="AZ59" s="73"/>
      <c r="BA59" s="73"/>
      <c r="BB59" s="74"/>
      <c r="BC59" s="73"/>
      <c r="BD59" s="73"/>
      <c r="BE59" s="74"/>
      <c r="BF59" s="73"/>
      <c r="BG59" s="73"/>
      <c r="BH59" s="75"/>
      <c r="BI59" s="75"/>
      <c r="BJ59" s="74"/>
    </row>
    <row r="60" spans="1:62" x14ac:dyDescent="0.25">
      <c r="A60" s="80"/>
      <c r="B60" s="80"/>
      <c r="C60" s="80"/>
      <c r="D60" s="80"/>
      <c r="E60" s="81"/>
      <c r="F60" s="80"/>
      <c r="G60" s="80"/>
      <c r="H60" s="80"/>
      <c r="I60" s="80"/>
      <c r="J60" s="80"/>
      <c r="K60" s="80"/>
      <c r="L60" s="83"/>
      <c r="M60" s="83"/>
      <c r="N60" s="83"/>
      <c r="O60" s="83"/>
      <c r="P60" s="83"/>
      <c r="Q60" s="83"/>
      <c r="R60" s="83"/>
      <c r="S60" s="83"/>
      <c r="T60" s="83"/>
      <c r="U60" s="83"/>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3"/>
      <c r="AW60" s="83"/>
      <c r="AZ60" s="73"/>
      <c r="BA60" s="73"/>
      <c r="BB60" s="74"/>
      <c r="BC60" s="73"/>
      <c r="BD60" s="73"/>
      <c r="BE60" s="74"/>
      <c r="BF60" s="73"/>
      <c r="BG60" s="73"/>
      <c r="BH60" s="75"/>
      <c r="BI60" s="75"/>
      <c r="BJ60" s="74"/>
    </row>
    <row r="61" spans="1:62" x14ac:dyDescent="0.25">
      <c r="A61" s="80"/>
      <c r="B61" s="80"/>
      <c r="C61" s="80"/>
      <c r="D61" s="80"/>
      <c r="E61" s="81"/>
      <c r="F61" s="80"/>
      <c r="G61" s="80"/>
      <c r="H61" s="80"/>
      <c r="I61" s="80"/>
      <c r="J61" s="80"/>
      <c r="K61" s="80"/>
      <c r="L61" s="83"/>
      <c r="M61" s="83"/>
      <c r="N61" s="83"/>
      <c r="O61" s="83"/>
      <c r="P61" s="83"/>
      <c r="Q61" s="83"/>
      <c r="R61" s="83"/>
      <c r="S61" s="83"/>
      <c r="T61" s="83"/>
      <c r="U61" s="83"/>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3"/>
      <c r="AW61" s="83"/>
      <c r="AZ61" s="73"/>
      <c r="BA61" s="73"/>
      <c r="BB61" s="74"/>
      <c r="BC61" s="73"/>
      <c r="BD61" s="73"/>
      <c r="BE61" s="74"/>
      <c r="BF61" s="73"/>
      <c r="BG61" s="73"/>
      <c r="BH61" s="75"/>
      <c r="BI61" s="75"/>
      <c r="BJ61" s="74"/>
    </row>
    <row r="62" spans="1:62" x14ac:dyDescent="0.25">
      <c r="A62" s="80"/>
      <c r="B62" s="80"/>
      <c r="C62" s="80"/>
      <c r="D62" s="80"/>
      <c r="E62" s="81"/>
      <c r="F62" s="80"/>
      <c r="G62" s="80"/>
      <c r="H62" s="80"/>
      <c r="I62" s="80"/>
      <c r="J62" s="80"/>
      <c r="K62" s="80"/>
      <c r="L62" s="83"/>
      <c r="M62" s="83"/>
      <c r="N62" s="83"/>
      <c r="O62" s="83"/>
      <c r="P62" s="83"/>
      <c r="Q62" s="83"/>
      <c r="R62" s="83"/>
      <c r="S62" s="83"/>
      <c r="T62" s="83"/>
      <c r="U62" s="83"/>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3"/>
      <c r="AW62" s="83"/>
      <c r="AZ62" s="73"/>
      <c r="BA62" s="73"/>
      <c r="BB62" s="74"/>
      <c r="BC62" s="73"/>
      <c r="BD62" s="73"/>
      <c r="BE62" s="74"/>
      <c r="BF62" s="73"/>
      <c r="BG62" s="73"/>
      <c r="BH62" s="75"/>
      <c r="BI62" s="75"/>
      <c r="BJ62" s="74"/>
    </row>
    <row r="63" spans="1:62" x14ac:dyDescent="0.25">
      <c r="A63" s="80"/>
      <c r="B63" s="80"/>
      <c r="C63" s="80"/>
      <c r="D63" s="80"/>
      <c r="E63" s="81"/>
      <c r="F63" s="80"/>
      <c r="G63" s="80"/>
      <c r="H63" s="80"/>
      <c r="I63" s="80"/>
      <c r="J63" s="80"/>
      <c r="K63" s="80"/>
      <c r="L63" s="83"/>
      <c r="M63" s="83"/>
      <c r="N63" s="83"/>
      <c r="O63" s="83"/>
      <c r="P63" s="83"/>
      <c r="Q63" s="83"/>
      <c r="R63" s="83"/>
      <c r="S63" s="83"/>
      <c r="T63" s="83"/>
      <c r="U63" s="83"/>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3"/>
      <c r="AW63" s="83"/>
      <c r="AZ63" s="73"/>
      <c r="BA63" s="73"/>
      <c r="BB63" s="74"/>
      <c r="BC63" s="73"/>
      <c r="BD63" s="73"/>
      <c r="BE63" s="74"/>
      <c r="BF63" s="73"/>
      <c r="BG63" s="73"/>
      <c r="BH63" s="75"/>
      <c r="BI63" s="75"/>
      <c r="BJ63" s="74"/>
    </row>
    <row r="64" spans="1:62" x14ac:dyDescent="0.25">
      <c r="A64" s="80"/>
      <c r="B64" s="80"/>
      <c r="C64" s="80"/>
      <c r="D64" s="80"/>
      <c r="E64" s="81"/>
      <c r="F64" s="80"/>
      <c r="G64" s="80"/>
      <c r="H64" s="80"/>
      <c r="I64" s="80"/>
      <c r="J64" s="80"/>
      <c r="K64" s="80"/>
      <c r="L64" s="83"/>
      <c r="M64" s="83"/>
      <c r="N64" s="83"/>
      <c r="O64" s="83"/>
      <c r="P64" s="83"/>
      <c r="Q64" s="83"/>
      <c r="R64" s="83"/>
      <c r="S64" s="83"/>
      <c r="T64" s="83"/>
      <c r="U64" s="83"/>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3"/>
      <c r="AW64" s="83"/>
      <c r="AZ64" s="73"/>
      <c r="BA64" s="73"/>
      <c r="BB64" s="74"/>
      <c r="BC64" s="73"/>
      <c r="BD64" s="73"/>
      <c r="BE64" s="74"/>
      <c r="BF64" s="73"/>
      <c r="BG64" s="73"/>
      <c r="BH64" s="75"/>
      <c r="BI64" s="75"/>
      <c r="BJ64" s="74"/>
    </row>
    <row r="65" spans="1:62" x14ac:dyDescent="0.25">
      <c r="A65" s="80"/>
      <c r="B65" s="80"/>
      <c r="C65" s="80"/>
      <c r="D65" s="80"/>
      <c r="E65" s="81"/>
      <c r="F65" s="80"/>
      <c r="G65" s="80"/>
      <c r="H65" s="80"/>
      <c r="I65" s="80"/>
      <c r="J65" s="80"/>
      <c r="K65" s="80"/>
      <c r="L65" s="83"/>
      <c r="M65" s="83"/>
      <c r="N65" s="83"/>
      <c r="O65" s="83"/>
      <c r="P65" s="83"/>
      <c r="Q65" s="83"/>
      <c r="R65" s="83"/>
      <c r="S65" s="83"/>
      <c r="T65" s="83"/>
      <c r="U65" s="83"/>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3"/>
      <c r="AW65" s="83"/>
      <c r="AZ65" s="73"/>
      <c r="BA65" s="73"/>
      <c r="BB65" s="74"/>
      <c r="BC65" s="73"/>
      <c r="BD65" s="73"/>
      <c r="BE65" s="74"/>
      <c r="BF65" s="73"/>
      <c r="BG65" s="73"/>
      <c r="BH65" s="75"/>
      <c r="BI65" s="75"/>
      <c r="BJ65" s="74"/>
    </row>
    <row r="66" spans="1:62" x14ac:dyDescent="0.25">
      <c r="A66" s="80"/>
      <c r="B66" s="80"/>
      <c r="C66" s="80"/>
      <c r="D66" s="80"/>
      <c r="E66" s="81"/>
      <c r="F66" s="80"/>
      <c r="G66" s="80"/>
      <c r="H66" s="80"/>
      <c r="I66" s="80"/>
      <c r="J66" s="80"/>
      <c r="K66" s="80"/>
      <c r="L66" s="83"/>
      <c r="M66" s="83"/>
      <c r="N66" s="83"/>
      <c r="O66" s="83"/>
      <c r="P66" s="83"/>
      <c r="Q66" s="83"/>
      <c r="R66" s="83"/>
      <c r="S66" s="83"/>
      <c r="T66" s="83"/>
      <c r="U66" s="83"/>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3"/>
      <c r="AW66" s="83"/>
      <c r="AZ66" s="73"/>
      <c r="BA66" s="73"/>
      <c r="BB66" s="74"/>
      <c r="BC66" s="73"/>
      <c r="BD66" s="73"/>
      <c r="BE66" s="74"/>
      <c r="BF66" s="73"/>
      <c r="BG66" s="73"/>
      <c r="BH66" s="75"/>
      <c r="BI66" s="75"/>
      <c r="BJ66" s="74"/>
    </row>
    <row r="67" spans="1:62" x14ac:dyDescent="0.25">
      <c r="A67" s="80"/>
      <c r="B67" s="80"/>
      <c r="C67" s="80"/>
      <c r="D67" s="80"/>
      <c r="E67" s="81"/>
      <c r="F67" s="80"/>
      <c r="G67" s="80"/>
      <c r="H67" s="80"/>
      <c r="I67" s="80"/>
      <c r="J67" s="80"/>
      <c r="K67" s="80"/>
      <c r="L67" s="83"/>
      <c r="M67" s="83"/>
      <c r="N67" s="83"/>
      <c r="O67" s="83"/>
      <c r="P67" s="83"/>
      <c r="Q67" s="83"/>
      <c r="R67" s="83"/>
      <c r="S67" s="83"/>
      <c r="T67" s="83"/>
      <c r="U67" s="83"/>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3"/>
      <c r="AW67" s="83"/>
      <c r="AZ67" s="73"/>
      <c r="BA67" s="73"/>
      <c r="BB67" s="74"/>
      <c r="BC67" s="73"/>
      <c r="BD67" s="73"/>
      <c r="BE67" s="74"/>
      <c r="BF67" s="73"/>
      <c r="BG67" s="73"/>
      <c r="BH67" s="75"/>
      <c r="BI67" s="75"/>
      <c r="BJ67" s="74"/>
    </row>
    <row r="68" spans="1:62" x14ac:dyDescent="0.25">
      <c r="A68" s="80"/>
      <c r="B68" s="80"/>
      <c r="C68" s="80"/>
      <c r="D68" s="80"/>
      <c r="E68" s="81"/>
      <c r="F68" s="80"/>
      <c r="G68" s="80"/>
      <c r="H68" s="80"/>
      <c r="I68" s="80"/>
      <c r="J68" s="80"/>
      <c r="K68" s="80"/>
      <c r="L68" s="83"/>
      <c r="M68" s="83"/>
      <c r="N68" s="83"/>
      <c r="O68" s="83"/>
      <c r="P68" s="83"/>
      <c r="Q68" s="83"/>
      <c r="R68" s="83"/>
      <c r="S68" s="83"/>
      <c r="T68" s="83"/>
      <c r="U68" s="83"/>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3"/>
      <c r="AW68" s="83"/>
      <c r="AZ68" s="73"/>
      <c r="BA68" s="73"/>
      <c r="BB68" s="74"/>
      <c r="BC68" s="73"/>
      <c r="BD68" s="73"/>
      <c r="BE68" s="74"/>
      <c r="BF68" s="73"/>
      <c r="BG68" s="73"/>
      <c r="BH68" s="75"/>
      <c r="BI68" s="75"/>
      <c r="BJ68" s="74"/>
    </row>
    <row r="69" spans="1:62" x14ac:dyDescent="0.25">
      <c r="A69" s="80"/>
      <c r="B69" s="80"/>
      <c r="C69" s="80"/>
      <c r="D69" s="80"/>
      <c r="E69" s="81"/>
      <c r="F69" s="80"/>
      <c r="G69" s="80"/>
      <c r="H69" s="80"/>
      <c r="I69" s="80"/>
      <c r="J69" s="80"/>
      <c r="K69" s="80"/>
      <c r="L69" s="83"/>
      <c r="M69" s="83"/>
      <c r="N69" s="83"/>
      <c r="O69" s="83"/>
      <c r="P69" s="83"/>
      <c r="Q69" s="83"/>
      <c r="R69" s="83"/>
      <c r="S69" s="83"/>
      <c r="T69" s="83"/>
      <c r="U69" s="83"/>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3"/>
      <c r="AW69" s="83"/>
      <c r="AZ69" s="73"/>
      <c r="BA69" s="73"/>
      <c r="BB69" s="74"/>
      <c r="BC69" s="73"/>
      <c r="BD69" s="73"/>
      <c r="BE69" s="74"/>
      <c r="BF69" s="73"/>
      <c r="BG69" s="73"/>
      <c r="BH69" s="75"/>
      <c r="BI69" s="75"/>
      <c r="BJ69" s="74"/>
    </row>
    <row r="70" spans="1:62" x14ac:dyDescent="0.25">
      <c r="A70" s="80"/>
      <c r="B70" s="80"/>
      <c r="C70" s="80"/>
      <c r="D70" s="80"/>
      <c r="E70" s="81"/>
      <c r="F70" s="80"/>
      <c r="G70" s="80"/>
      <c r="H70" s="80"/>
      <c r="I70" s="80"/>
      <c r="J70" s="80"/>
      <c r="K70" s="80"/>
      <c r="L70" s="83"/>
      <c r="M70" s="83"/>
      <c r="N70" s="83"/>
      <c r="O70" s="83"/>
      <c r="P70" s="83"/>
      <c r="Q70" s="83"/>
      <c r="R70" s="83"/>
      <c r="S70" s="83"/>
      <c r="T70" s="83"/>
      <c r="U70" s="83"/>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3"/>
      <c r="AW70" s="83"/>
      <c r="AZ70" s="73"/>
      <c r="BA70" s="73"/>
      <c r="BB70" s="74"/>
      <c r="BC70" s="73"/>
      <c r="BD70" s="73"/>
      <c r="BE70" s="74"/>
      <c r="BF70" s="73"/>
      <c r="BG70" s="73"/>
      <c r="BH70" s="75"/>
      <c r="BI70" s="75"/>
      <c r="BJ70" s="74"/>
    </row>
    <row r="71" spans="1:62" x14ac:dyDescent="0.25">
      <c r="A71" s="80"/>
      <c r="B71" s="80"/>
      <c r="C71" s="80"/>
      <c r="D71" s="80"/>
      <c r="E71" s="81"/>
      <c r="F71" s="80"/>
      <c r="G71" s="80"/>
      <c r="H71" s="80"/>
      <c r="I71" s="80"/>
      <c r="J71" s="80"/>
      <c r="K71" s="80"/>
      <c r="L71" s="83"/>
      <c r="M71" s="83"/>
      <c r="N71" s="83"/>
      <c r="O71" s="83"/>
      <c r="P71" s="83"/>
      <c r="Q71" s="83"/>
      <c r="R71" s="83"/>
      <c r="S71" s="83"/>
      <c r="T71" s="83"/>
      <c r="U71" s="83"/>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3"/>
      <c r="AW71" s="83"/>
      <c r="AZ71" s="73"/>
      <c r="BA71" s="73"/>
      <c r="BB71" s="74"/>
      <c r="BC71" s="73"/>
      <c r="BD71" s="73"/>
      <c r="BE71" s="74"/>
      <c r="BF71" s="73"/>
      <c r="BG71" s="73"/>
      <c r="BH71" s="75"/>
      <c r="BI71" s="75"/>
      <c r="BJ71" s="74"/>
    </row>
    <row r="72" spans="1:62" x14ac:dyDescent="0.25">
      <c r="A72" s="80"/>
      <c r="B72" s="80"/>
      <c r="C72" s="80"/>
      <c r="D72" s="80"/>
      <c r="E72" s="81"/>
      <c r="F72" s="80"/>
      <c r="G72" s="80"/>
      <c r="H72" s="80"/>
      <c r="I72" s="80"/>
      <c r="J72" s="80"/>
      <c r="K72" s="80"/>
      <c r="L72" s="83"/>
      <c r="M72" s="83"/>
      <c r="N72" s="83"/>
      <c r="O72" s="83"/>
      <c r="P72" s="83"/>
      <c r="Q72" s="83"/>
      <c r="R72" s="83"/>
      <c r="S72" s="83"/>
      <c r="T72" s="83"/>
      <c r="U72" s="83"/>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3"/>
      <c r="AW72" s="83"/>
      <c r="AZ72" s="73"/>
      <c r="BA72" s="73"/>
      <c r="BB72" s="74"/>
      <c r="BC72" s="73"/>
      <c r="BD72" s="73"/>
      <c r="BE72" s="74"/>
      <c r="BF72" s="73"/>
      <c r="BG72" s="73"/>
      <c r="BH72" s="75"/>
      <c r="BI72" s="75"/>
      <c r="BJ72" s="74"/>
    </row>
    <row r="73" spans="1:62" x14ac:dyDescent="0.25">
      <c r="A73" s="80"/>
      <c r="B73" s="80"/>
      <c r="C73" s="80"/>
      <c r="D73" s="80"/>
      <c r="E73" s="81"/>
      <c r="F73" s="80"/>
      <c r="G73" s="80"/>
      <c r="H73" s="80"/>
      <c r="I73" s="80"/>
      <c r="J73" s="80"/>
      <c r="K73" s="80"/>
      <c r="L73" s="83"/>
      <c r="M73" s="83"/>
      <c r="N73" s="83"/>
      <c r="O73" s="83"/>
      <c r="P73" s="83"/>
      <c r="Q73" s="83"/>
      <c r="R73" s="83"/>
      <c r="S73" s="83"/>
      <c r="T73" s="83"/>
      <c r="U73" s="83"/>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3"/>
      <c r="AW73" s="83"/>
      <c r="AZ73" s="73"/>
      <c r="BA73" s="73"/>
      <c r="BB73" s="74"/>
      <c r="BC73" s="73"/>
      <c r="BD73" s="73"/>
      <c r="BE73" s="74"/>
      <c r="BF73" s="73"/>
      <c r="BG73" s="73"/>
      <c r="BH73" s="75"/>
      <c r="BI73" s="75"/>
      <c r="BJ73" s="74"/>
    </row>
    <row r="74" spans="1:62" x14ac:dyDescent="0.25">
      <c r="A74" s="80"/>
      <c r="B74" s="80"/>
      <c r="C74" s="80"/>
      <c r="D74" s="80"/>
      <c r="E74" s="81"/>
      <c r="F74" s="80"/>
      <c r="G74" s="80"/>
      <c r="H74" s="80"/>
      <c r="I74" s="80"/>
      <c r="J74" s="80"/>
      <c r="K74" s="80"/>
      <c r="L74" s="83"/>
      <c r="M74" s="83"/>
      <c r="N74" s="83"/>
      <c r="O74" s="83"/>
      <c r="P74" s="83"/>
      <c r="Q74" s="83"/>
      <c r="R74" s="83"/>
      <c r="S74" s="83"/>
      <c r="T74" s="83"/>
      <c r="U74" s="83"/>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3"/>
      <c r="AW74" s="83"/>
      <c r="AZ74" s="73"/>
      <c r="BA74" s="73"/>
      <c r="BB74" s="74"/>
      <c r="BC74" s="73"/>
      <c r="BD74" s="73"/>
      <c r="BE74" s="74"/>
      <c r="BF74" s="73"/>
      <c r="BG74" s="73"/>
      <c r="BH74" s="75"/>
      <c r="BI74" s="75"/>
      <c r="BJ74" s="74"/>
    </row>
    <row r="75" spans="1:62" x14ac:dyDescent="0.25">
      <c r="A75" s="80"/>
      <c r="B75" s="80"/>
      <c r="C75" s="80"/>
      <c r="D75" s="80"/>
      <c r="E75" s="81"/>
      <c r="F75" s="80"/>
      <c r="G75" s="80"/>
      <c r="H75" s="80"/>
      <c r="I75" s="80"/>
      <c r="J75" s="80"/>
      <c r="K75" s="80"/>
      <c r="L75" s="83"/>
      <c r="M75" s="83"/>
      <c r="N75" s="83"/>
      <c r="O75" s="83"/>
      <c r="P75" s="83"/>
      <c r="Q75" s="83"/>
      <c r="R75" s="83"/>
      <c r="S75" s="83"/>
      <c r="T75" s="83"/>
      <c r="U75" s="83"/>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3"/>
      <c r="AW75" s="83"/>
      <c r="AZ75" s="73"/>
      <c r="BA75" s="73"/>
      <c r="BB75" s="74"/>
      <c r="BC75" s="73"/>
      <c r="BD75" s="73"/>
      <c r="BE75" s="74"/>
      <c r="BF75" s="73"/>
      <c r="BG75" s="73"/>
      <c r="BH75" s="75"/>
      <c r="BI75" s="75"/>
      <c r="BJ75" s="74"/>
    </row>
    <row r="76" spans="1:62" x14ac:dyDescent="0.25">
      <c r="A76" s="80"/>
      <c r="B76" s="80"/>
      <c r="C76" s="80"/>
      <c r="D76" s="80"/>
      <c r="E76" s="81"/>
      <c r="F76" s="80"/>
      <c r="G76" s="80"/>
      <c r="H76" s="80"/>
      <c r="I76" s="80"/>
      <c r="J76" s="80"/>
      <c r="K76" s="80"/>
      <c r="L76" s="83"/>
      <c r="M76" s="83"/>
      <c r="N76" s="83"/>
      <c r="O76" s="83"/>
      <c r="P76" s="83"/>
      <c r="Q76" s="83"/>
      <c r="R76" s="83"/>
      <c r="S76" s="83"/>
      <c r="T76" s="83"/>
      <c r="U76" s="83"/>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3"/>
      <c r="AW76" s="83"/>
      <c r="AZ76" s="73"/>
      <c r="BA76" s="73"/>
      <c r="BB76" s="74"/>
      <c r="BC76" s="73"/>
      <c r="BD76" s="73"/>
      <c r="BE76" s="74"/>
      <c r="BF76" s="73"/>
      <c r="BG76" s="73"/>
      <c r="BH76" s="75"/>
      <c r="BI76" s="75"/>
      <c r="BJ76" s="74"/>
    </row>
    <row r="77" spans="1:62" x14ac:dyDescent="0.25">
      <c r="A77" s="80"/>
      <c r="B77" s="80"/>
      <c r="C77" s="80"/>
      <c r="D77" s="80"/>
      <c r="E77" s="81"/>
      <c r="F77" s="80"/>
      <c r="G77" s="80"/>
      <c r="H77" s="80"/>
      <c r="I77" s="80"/>
      <c r="J77" s="80"/>
      <c r="K77" s="80"/>
      <c r="L77" s="83"/>
      <c r="M77" s="83"/>
      <c r="N77" s="83"/>
      <c r="O77" s="83"/>
      <c r="P77" s="83"/>
      <c r="Q77" s="83"/>
      <c r="R77" s="83"/>
      <c r="S77" s="83"/>
      <c r="T77" s="83"/>
      <c r="U77" s="83"/>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3"/>
      <c r="AW77" s="83"/>
      <c r="AZ77" s="73"/>
      <c r="BA77" s="73"/>
      <c r="BB77" s="74"/>
      <c r="BC77" s="73"/>
      <c r="BD77" s="73"/>
      <c r="BE77" s="74"/>
      <c r="BF77" s="73"/>
      <c r="BG77" s="73"/>
      <c r="BH77" s="75"/>
      <c r="BI77" s="75"/>
      <c r="BJ77" s="74"/>
    </row>
    <row r="78" spans="1:62" x14ac:dyDescent="0.25">
      <c r="A78" s="80"/>
      <c r="B78" s="80"/>
      <c r="C78" s="80"/>
      <c r="D78" s="80"/>
      <c r="E78" s="81"/>
      <c r="F78" s="80"/>
      <c r="G78" s="80"/>
      <c r="H78" s="80"/>
      <c r="I78" s="80"/>
      <c r="J78" s="80"/>
      <c r="K78" s="80"/>
      <c r="L78" s="83"/>
      <c r="M78" s="83"/>
      <c r="N78" s="83"/>
      <c r="O78" s="83"/>
      <c r="P78" s="83"/>
      <c r="Q78" s="83"/>
      <c r="R78" s="83"/>
      <c r="S78" s="83"/>
      <c r="T78" s="83"/>
      <c r="U78" s="83"/>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3"/>
      <c r="AW78" s="83"/>
      <c r="AZ78" s="73"/>
      <c r="BA78" s="73"/>
      <c r="BB78" s="74"/>
      <c r="BC78" s="73"/>
      <c r="BD78" s="73"/>
      <c r="BE78" s="74"/>
      <c r="BF78" s="73"/>
      <c r="BG78" s="73"/>
      <c r="BH78" s="75"/>
      <c r="BI78" s="75"/>
      <c r="BJ78" s="74"/>
    </row>
    <row r="79" spans="1:62" x14ac:dyDescent="0.25">
      <c r="A79" s="80"/>
      <c r="B79" s="80"/>
      <c r="C79" s="80"/>
      <c r="D79" s="80"/>
      <c r="E79" s="81"/>
      <c r="F79" s="80"/>
      <c r="G79" s="80"/>
      <c r="H79" s="80"/>
      <c r="I79" s="80"/>
      <c r="J79" s="80"/>
      <c r="K79" s="80"/>
      <c r="L79" s="83"/>
      <c r="M79" s="83"/>
      <c r="N79" s="83"/>
      <c r="O79" s="83"/>
      <c r="P79" s="83"/>
      <c r="Q79" s="83"/>
      <c r="R79" s="83"/>
      <c r="S79" s="83"/>
      <c r="T79" s="83"/>
      <c r="U79" s="83"/>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3"/>
      <c r="AW79" s="83"/>
      <c r="AZ79" s="73"/>
      <c r="BA79" s="73"/>
      <c r="BB79" s="74"/>
      <c r="BC79" s="73"/>
      <c r="BD79" s="73"/>
      <c r="BE79" s="74"/>
      <c r="BF79" s="73"/>
      <c r="BG79" s="73"/>
      <c r="BH79" s="75"/>
      <c r="BI79" s="75"/>
      <c r="BJ79" s="74"/>
    </row>
    <row r="80" spans="1:62" x14ac:dyDescent="0.25">
      <c r="A80" s="80"/>
      <c r="B80" s="80"/>
      <c r="C80" s="80"/>
      <c r="D80" s="80"/>
      <c r="E80" s="81"/>
      <c r="F80" s="80"/>
      <c r="G80" s="80"/>
      <c r="H80" s="80"/>
      <c r="I80" s="80"/>
      <c r="J80" s="80"/>
      <c r="K80" s="80"/>
      <c r="L80" s="83"/>
      <c r="M80" s="83"/>
      <c r="N80" s="83"/>
      <c r="O80" s="83"/>
      <c r="P80" s="83"/>
      <c r="Q80" s="83"/>
      <c r="R80" s="83"/>
      <c r="S80" s="83"/>
      <c r="T80" s="83"/>
      <c r="U80" s="83"/>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3"/>
      <c r="AW80" s="83"/>
      <c r="AZ80" s="73"/>
      <c r="BA80" s="73"/>
      <c r="BB80" s="74"/>
      <c r="BC80" s="73"/>
      <c r="BD80" s="73"/>
      <c r="BE80" s="74"/>
      <c r="BF80" s="73"/>
      <c r="BG80" s="73"/>
      <c r="BH80" s="75"/>
      <c r="BI80" s="75"/>
      <c r="BJ80" s="74"/>
    </row>
    <row r="81" spans="1:62" x14ac:dyDescent="0.25">
      <c r="A81" s="80"/>
      <c r="B81" s="80"/>
      <c r="C81" s="80"/>
      <c r="D81" s="80"/>
      <c r="E81" s="81"/>
      <c r="F81" s="80"/>
      <c r="G81" s="80"/>
      <c r="H81" s="80"/>
      <c r="I81" s="80"/>
      <c r="J81" s="80"/>
      <c r="K81" s="80"/>
      <c r="L81" s="83"/>
      <c r="M81" s="83"/>
      <c r="N81" s="83"/>
      <c r="O81" s="83"/>
      <c r="P81" s="83"/>
      <c r="Q81" s="83"/>
      <c r="R81" s="83"/>
      <c r="S81" s="83"/>
      <c r="T81" s="83"/>
      <c r="U81" s="83"/>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3"/>
      <c r="AW81" s="83"/>
      <c r="AZ81" s="73"/>
      <c r="BA81" s="73"/>
      <c r="BB81" s="74"/>
      <c r="BC81" s="73"/>
      <c r="BD81" s="73"/>
      <c r="BE81" s="74"/>
      <c r="BF81" s="73"/>
      <c r="BG81" s="73"/>
      <c r="BH81" s="75"/>
      <c r="BI81" s="75"/>
      <c r="BJ81" s="74"/>
    </row>
    <row r="82" spans="1:62" x14ac:dyDescent="0.25">
      <c r="A82" s="80"/>
      <c r="B82" s="80"/>
      <c r="C82" s="80"/>
      <c r="D82" s="80"/>
      <c r="E82" s="81"/>
      <c r="F82" s="80"/>
      <c r="G82" s="80"/>
      <c r="H82" s="80"/>
      <c r="I82" s="80"/>
      <c r="J82" s="80"/>
      <c r="K82" s="80"/>
      <c r="L82" s="83"/>
      <c r="M82" s="83"/>
      <c r="N82" s="83"/>
      <c r="O82" s="83"/>
      <c r="P82" s="83"/>
      <c r="Q82" s="83"/>
      <c r="R82" s="83"/>
      <c r="S82" s="83"/>
      <c r="T82" s="83"/>
      <c r="U82" s="83"/>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3"/>
      <c r="AW82" s="83"/>
      <c r="AZ82" s="73"/>
      <c r="BA82" s="73"/>
      <c r="BB82" s="74"/>
      <c r="BC82" s="73"/>
      <c r="BD82" s="73"/>
      <c r="BE82" s="74"/>
      <c r="BF82" s="73"/>
      <c r="BG82" s="73"/>
      <c r="BH82" s="75"/>
      <c r="BI82" s="75"/>
      <c r="BJ82" s="74"/>
    </row>
    <row r="83" spans="1:62" x14ac:dyDescent="0.25">
      <c r="A83" s="80"/>
      <c r="B83" s="80"/>
      <c r="C83" s="80"/>
      <c r="D83" s="80"/>
      <c r="E83" s="81"/>
      <c r="F83" s="80"/>
      <c r="G83" s="80"/>
      <c r="H83" s="80"/>
      <c r="I83" s="80"/>
      <c r="J83" s="80"/>
      <c r="K83" s="80"/>
      <c r="L83" s="83"/>
      <c r="M83" s="83"/>
      <c r="N83" s="83"/>
      <c r="O83" s="83"/>
      <c r="P83" s="83"/>
      <c r="Q83" s="83"/>
      <c r="R83" s="83"/>
      <c r="S83" s="83"/>
      <c r="T83" s="83"/>
      <c r="U83" s="83"/>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3"/>
      <c r="AW83" s="83"/>
      <c r="AZ83" s="73"/>
      <c r="BA83" s="73"/>
      <c r="BB83" s="74"/>
      <c r="BC83" s="73"/>
      <c r="BD83" s="73"/>
      <c r="BE83" s="74"/>
      <c r="BF83" s="73"/>
      <c r="BG83" s="73"/>
      <c r="BH83" s="75"/>
      <c r="BI83" s="75"/>
      <c r="BJ83" s="74"/>
    </row>
    <row r="84" spans="1:62" x14ac:dyDescent="0.25">
      <c r="A84" s="80"/>
      <c r="B84" s="80"/>
      <c r="C84" s="80"/>
      <c r="D84" s="80"/>
      <c r="E84" s="81"/>
      <c r="F84" s="80"/>
      <c r="G84" s="80"/>
      <c r="H84" s="80"/>
      <c r="I84" s="80"/>
      <c r="J84" s="80"/>
      <c r="K84" s="80"/>
      <c r="L84" s="83"/>
      <c r="M84" s="83"/>
      <c r="N84" s="83"/>
      <c r="O84" s="83"/>
      <c r="P84" s="83"/>
      <c r="Q84" s="83"/>
      <c r="R84" s="83"/>
      <c r="S84" s="83"/>
      <c r="T84" s="83"/>
      <c r="U84" s="83"/>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3"/>
      <c r="AW84" s="83"/>
      <c r="AZ84" s="73"/>
      <c r="BA84" s="73"/>
      <c r="BB84" s="74"/>
      <c r="BC84" s="73"/>
      <c r="BD84" s="73"/>
      <c r="BE84" s="74"/>
      <c r="BF84" s="73"/>
      <c r="BG84" s="73"/>
      <c r="BH84" s="75"/>
      <c r="BI84" s="75"/>
      <c r="BJ84" s="74"/>
    </row>
    <row r="85" spans="1:62" x14ac:dyDescent="0.25">
      <c r="A85" s="80"/>
      <c r="B85" s="80"/>
      <c r="C85" s="80"/>
      <c r="D85" s="80"/>
      <c r="E85" s="81"/>
      <c r="F85" s="80"/>
      <c r="G85" s="80"/>
      <c r="H85" s="80"/>
      <c r="I85" s="80"/>
      <c r="J85" s="80"/>
      <c r="K85" s="80"/>
      <c r="L85" s="83"/>
      <c r="M85" s="83"/>
      <c r="N85" s="83"/>
      <c r="O85" s="83"/>
      <c r="P85" s="83"/>
      <c r="Q85" s="83"/>
      <c r="R85" s="83"/>
      <c r="S85" s="83"/>
      <c r="T85" s="83"/>
      <c r="U85" s="83"/>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3"/>
      <c r="AW85" s="83"/>
      <c r="AZ85" s="73"/>
      <c r="BA85" s="73"/>
      <c r="BB85" s="74"/>
      <c r="BC85" s="73"/>
      <c r="BD85" s="73"/>
      <c r="BE85" s="74"/>
      <c r="BF85" s="73"/>
      <c r="BG85" s="73"/>
      <c r="BH85" s="75"/>
      <c r="BI85" s="75"/>
      <c r="BJ85" s="74"/>
    </row>
    <row r="86" spans="1:62" x14ac:dyDescent="0.25">
      <c r="A86" s="80"/>
      <c r="B86" s="80"/>
      <c r="C86" s="80"/>
      <c r="D86" s="80"/>
      <c r="E86" s="81"/>
      <c r="F86" s="80"/>
      <c r="G86" s="80"/>
      <c r="H86" s="80"/>
      <c r="I86" s="80"/>
      <c r="J86" s="80"/>
      <c r="K86" s="80"/>
      <c r="L86" s="83"/>
      <c r="M86" s="83"/>
      <c r="N86" s="83"/>
      <c r="O86" s="83"/>
      <c r="P86" s="83"/>
      <c r="Q86" s="83"/>
      <c r="R86" s="83"/>
      <c r="S86" s="83"/>
      <c r="T86" s="83"/>
      <c r="U86" s="83"/>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3"/>
      <c r="AW86" s="83"/>
      <c r="AZ86" s="73"/>
      <c r="BA86" s="73"/>
      <c r="BB86" s="74"/>
      <c r="BC86" s="73"/>
      <c r="BD86" s="73"/>
      <c r="BE86" s="74"/>
      <c r="BF86" s="73"/>
      <c r="BG86" s="73"/>
      <c r="BH86" s="75"/>
      <c r="BI86" s="75"/>
      <c r="BJ86" s="74"/>
    </row>
    <row r="87" spans="1:62" x14ac:dyDescent="0.25">
      <c r="A87" s="80"/>
      <c r="B87" s="80"/>
      <c r="C87" s="80"/>
      <c r="D87" s="80"/>
      <c r="E87" s="81"/>
      <c r="F87" s="80"/>
      <c r="G87" s="80"/>
      <c r="H87" s="80"/>
      <c r="I87" s="80"/>
      <c r="J87" s="80"/>
      <c r="K87" s="80"/>
      <c r="L87" s="83"/>
      <c r="M87" s="83"/>
      <c r="N87" s="83"/>
      <c r="O87" s="83"/>
      <c r="P87" s="83"/>
      <c r="Q87" s="83"/>
      <c r="R87" s="83"/>
      <c r="S87" s="83"/>
      <c r="T87" s="83"/>
      <c r="U87" s="83"/>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3"/>
      <c r="AW87" s="83"/>
      <c r="AZ87" s="73"/>
      <c r="BA87" s="73"/>
      <c r="BB87" s="74"/>
      <c r="BC87" s="73"/>
      <c r="BD87" s="73"/>
      <c r="BE87" s="74"/>
      <c r="BF87" s="73"/>
      <c r="BG87" s="73"/>
      <c r="BH87" s="75"/>
      <c r="BI87" s="75"/>
      <c r="BJ87" s="74"/>
    </row>
    <row r="88" spans="1:62" x14ac:dyDescent="0.25">
      <c r="A88" s="80"/>
      <c r="B88" s="80"/>
      <c r="C88" s="80"/>
      <c r="D88" s="80"/>
      <c r="E88" s="81"/>
      <c r="F88" s="80"/>
      <c r="G88" s="80"/>
      <c r="H88" s="80"/>
      <c r="I88" s="80"/>
      <c r="J88" s="80"/>
      <c r="K88" s="80"/>
      <c r="L88" s="83"/>
      <c r="M88" s="83"/>
      <c r="N88" s="83"/>
      <c r="O88" s="83"/>
      <c r="P88" s="83"/>
      <c r="Q88" s="83"/>
      <c r="R88" s="83"/>
      <c r="S88" s="83"/>
      <c r="T88" s="83"/>
      <c r="U88" s="83"/>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3"/>
      <c r="AW88" s="83"/>
      <c r="AZ88" s="73"/>
      <c r="BA88" s="73"/>
      <c r="BB88" s="74"/>
      <c r="BC88" s="73"/>
      <c r="BD88" s="73"/>
      <c r="BE88" s="74"/>
      <c r="BF88" s="73"/>
      <c r="BG88" s="73"/>
      <c r="BH88" s="75"/>
      <c r="BI88" s="75"/>
      <c r="BJ88" s="74"/>
    </row>
    <row r="89" spans="1:62" x14ac:dyDescent="0.25">
      <c r="A89" s="80"/>
      <c r="B89" s="80"/>
      <c r="C89" s="80"/>
      <c r="D89" s="80"/>
      <c r="E89" s="81"/>
      <c r="F89" s="80"/>
      <c r="G89" s="80"/>
      <c r="H89" s="80"/>
      <c r="I89" s="80"/>
      <c r="J89" s="80"/>
      <c r="K89" s="80"/>
      <c r="L89" s="83"/>
      <c r="M89" s="83"/>
      <c r="N89" s="83"/>
      <c r="O89" s="83"/>
      <c r="P89" s="83"/>
      <c r="Q89" s="83"/>
      <c r="R89" s="83"/>
      <c r="S89" s="83"/>
      <c r="T89" s="83"/>
      <c r="U89" s="83"/>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3"/>
      <c r="AW89" s="83"/>
      <c r="AZ89" s="73"/>
      <c r="BA89" s="73"/>
      <c r="BB89" s="74"/>
      <c r="BC89" s="73"/>
      <c r="BD89" s="73"/>
      <c r="BE89" s="74"/>
      <c r="BF89" s="73"/>
      <c r="BG89" s="73"/>
      <c r="BH89" s="75"/>
      <c r="BI89" s="75"/>
      <c r="BJ89" s="74"/>
    </row>
    <row r="90" spans="1:62" x14ac:dyDescent="0.25">
      <c r="A90" s="80"/>
      <c r="B90" s="80"/>
      <c r="C90" s="80"/>
      <c r="D90" s="80"/>
      <c r="E90" s="81"/>
      <c r="F90" s="80"/>
      <c r="G90" s="80"/>
      <c r="H90" s="80"/>
      <c r="I90" s="80"/>
      <c r="J90" s="80"/>
      <c r="K90" s="80"/>
      <c r="L90" s="83"/>
      <c r="M90" s="83"/>
      <c r="N90" s="83"/>
      <c r="O90" s="83"/>
      <c r="P90" s="83"/>
      <c r="Q90" s="83"/>
      <c r="R90" s="83"/>
      <c r="S90" s="83"/>
      <c r="T90" s="83"/>
      <c r="U90" s="83"/>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3"/>
      <c r="AW90" s="83"/>
      <c r="AZ90" s="73"/>
      <c r="BA90" s="73"/>
      <c r="BB90" s="74"/>
      <c r="BC90" s="73"/>
      <c r="BD90" s="73"/>
      <c r="BE90" s="74"/>
      <c r="BF90" s="73"/>
      <c r="BG90" s="73"/>
      <c r="BH90" s="75"/>
      <c r="BI90" s="75"/>
      <c r="BJ90" s="74"/>
    </row>
    <row r="91" spans="1:62" x14ac:dyDescent="0.25">
      <c r="A91" s="80"/>
      <c r="B91" s="80"/>
      <c r="C91" s="80"/>
      <c r="D91" s="80"/>
      <c r="E91" s="81"/>
      <c r="F91" s="80"/>
      <c r="G91" s="80"/>
      <c r="H91" s="80"/>
      <c r="I91" s="80"/>
      <c r="J91" s="80"/>
      <c r="K91" s="80"/>
      <c r="L91" s="83"/>
      <c r="M91" s="83"/>
      <c r="N91" s="83"/>
      <c r="O91" s="83"/>
      <c r="P91" s="83"/>
      <c r="Q91" s="83"/>
      <c r="R91" s="83"/>
      <c r="S91" s="83"/>
      <c r="T91" s="83"/>
      <c r="U91" s="83"/>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3"/>
      <c r="AW91" s="83"/>
      <c r="AZ91" s="73"/>
      <c r="BA91" s="73"/>
      <c r="BB91" s="74"/>
      <c r="BC91" s="73"/>
      <c r="BD91" s="73"/>
      <c r="BE91" s="74"/>
      <c r="BF91" s="73"/>
      <c r="BG91" s="73"/>
      <c r="BH91" s="75"/>
      <c r="BI91" s="75"/>
      <c r="BJ91" s="74"/>
    </row>
    <row r="92" spans="1:62" x14ac:dyDescent="0.25">
      <c r="A92" s="80"/>
      <c r="B92" s="80"/>
      <c r="C92" s="80"/>
      <c r="D92" s="80"/>
      <c r="E92" s="81"/>
      <c r="F92" s="80"/>
      <c r="G92" s="80"/>
      <c r="H92" s="80"/>
      <c r="I92" s="80"/>
      <c r="J92" s="80"/>
      <c r="K92" s="80"/>
      <c r="L92" s="83"/>
      <c r="M92" s="83"/>
      <c r="N92" s="83"/>
      <c r="O92" s="83"/>
      <c r="P92" s="83"/>
      <c r="Q92" s="83"/>
      <c r="R92" s="83"/>
      <c r="S92" s="83"/>
      <c r="T92" s="83"/>
      <c r="U92" s="83"/>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3"/>
      <c r="AW92" s="83"/>
      <c r="AZ92" s="73"/>
      <c r="BA92" s="73"/>
      <c r="BB92" s="74"/>
      <c r="BC92" s="73"/>
      <c r="BD92" s="73"/>
      <c r="BE92" s="74"/>
      <c r="BF92" s="73"/>
      <c r="BG92" s="73"/>
      <c r="BH92" s="75"/>
      <c r="BI92" s="75"/>
      <c r="BJ92" s="74"/>
    </row>
    <row r="93" spans="1:62" x14ac:dyDescent="0.25">
      <c r="A93" s="80"/>
      <c r="B93" s="80"/>
      <c r="C93" s="80"/>
      <c r="D93" s="80"/>
      <c r="E93" s="81"/>
      <c r="F93" s="80"/>
      <c r="G93" s="80"/>
      <c r="H93" s="80"/>
      <c r="I93" s="80"/>
      <c r="J93" s="80"/>
      <c r="K93" s="80"/>
      <c r="L93" s="83"/>
      <c r="M93" s="83"/>
      <c r="N93" s="83"/>
      <c r="O93" s="83"/>
      <c r="P93" s="83"/>
      <c r="Q93" s="83"/>
      <c r="R93" s="83"/>
      <c r="S93" s="83"/>
      <c r="T93" s="83"/>
      <c r="U93" s="83"/>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3"/>
      <c r="AW93" s="83"/>
      <c r="AZ93" s="73"/>
      <c r="BA93" s="73"/>
      <c r="BB93" s="74"/>
      <c r="BC93" s="73"/>
      <c r="BD93" s="73"/>
      <c r="BE93" s="74"/>
      <c r="BF93" s="73"/>
      <c r="BG93" s="73"/>
      <c r="BH93" s="75"/>
      <c r="BI93" s="75"/>
      <c r="BJ93" s="74"/>
    </row>
    <row r="94" spans="1:62" x14ac:dyDescent="0.25">
      <c r="A94" s="80"/>
      <c r="B94" s="80"/>
      <c r="C94" s="80"/>
      <c r="D94" s="80"/>
      <c r="E94" s="81"/>
      <c r="F94" s="80"/>
      <c r="G94" s="80"/>
      <c r="H94" s="80"/>
      <c r="I94" s="80"/>
      <c r="J94" s="80"/>
      <c r="K94" s="80"/>
      <c r="L94" s="83"/>
      <c r="M94" s="83"/>
      <c r="N94" s="83"/>
      <c r="O94" s="83"/>
      <c r="P94" s="83"/>
      <c r="Q94" s="83"/>
      <c r="R94" s="83"/>
      <c r="S94" s="83"/>
      <c r="T94" s="83"/>
      <c r="U94" s="83"/>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3"/>
      <c r="AW94" s="83"/>
    </row>
    <row r="95" spans="1:62" x14ac:dyDescent="0.25">
      <c r="A95" s="80"/>
      <c r="B95" s="80"/>
      <c r="C95" s="80"/>
      <c r="D95" s="80"/>
      <c r="E95" s="81"/>
      <c r="F95" s="80"/>
      <c r="G95" s="80"/>
      <c r="H95" s="80"/>
      <c r="I95" s="80"/>
      <c r="J95" s="80"/>
      <c r="K95" s="80"/>
      <c r="L95" s="83"/>
      <c r="M95" s="83"/>
      <c r="N95" s="83"/>
      <c r="O95" s="83"/>
      <c r="P95" s="83"/>
      <c r="Q95" s="83"/>
      <c r="R95" s="83"/>
      <c r="S95" s="83"/>
      <c r="T95" s="83"/>
      <c r="U95" s="83"/>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3"/>
      <c r="AW95" s="83"/>
    </row>
    <row r="96" spans="1:62" x14ac:dyDescent="0.25">
      <c r="A96" s="80"/>
      <c r="B96" s="80"/>
      <c r="C96" s="80"/>
      <c r="D96" s="80"/>
      <c r="E96" s="81"/>
      <c r="F96" s="80"/>
      <c r="G96" s="80"/>
      <c r="H96" s="80"/>
      <c r="I96" s="80"/>
      <c r="J96" s="80"/>
      <c r="K96" s="80"/>
      <c r="L96" s="83"/>
      <c r="M96" s="83"/>
      <c r="N96" s="83"/>
      <c r="O96" s="83"/>
      <c r="P96" s="83"/>
      <c r="Q96" s="83"/>
      <c r="R96" s="83"/>
      <c r="S96" s="83"/>
      <c r="T96" s="83"/>
      <c r="U96" s="83"/>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3"/>
      <c r="AW96" s="83"/>
    </row>
    <row r="97" spans="1:64" ht="11.25" x14ac:dyDescent="0.2">
      <c r="A97" s="80"/>
      <c r="B97" s="80"/>
      <c r="C97" s="80"/>
      <c r="D97" s="80"/>
      <c r="E97" s="81"/>
      <c r="F97" s="80"/>
      <c r="G97" s="80"/>
      <c r="H97" s="80"/>
      <c r="I97" s="80"/>
      <c r="J97" s="80"/>
      <c r="K97" s="80"/>
      <c r="L97" s="83"/>
      <c r="M97" s="83"/>
      <c r="N97" s="83"/>
      <c r="O97" s="83"/>
      <c r="P97" s="83"/>
      <c r="Q97" s="83"/>
      <c r="R97" s="83"/>
      <c r="S97" s="83"/>
      <c r="T97" s="83"/>
      <c r="U97" s="83"/>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3"/>
      <c r="AW97" s="83"/>
      <c r="AZ97" s="84"/>
      <c r="BA97" s="84"/>
      <c r="BB97" s="84"/>
      <c r="BC97" s="84"/>
      <c r="BD97" s="84"/>
      <c r="BE97" s="84"/>
      <c r="BF97" s="84"/>
      <c r="BG97" s="84"/>
      <c r="BH97" s="84"/>
      <c r="BI97" s="84"/>
      <c r="BJ97" s="84"/>
      <c r="BK97" s="84"/>
      <c r="BL97" s="84"/>
    </row>
    <row r="98" spans="1:64" ht="11.25" x14ac:dyDescent="0.2">
      <c r="A98" s="80"/>
      <c r="B98" s="80"/>
      <c r="C98" s="80"/>
      <c r="D98" s="80"/>
      <c r="E98" s="81"/>
      <c r="F98" s="80"/>
      <c r="G98" s="80"/>
      <c r="H98" s="80"/>
      <c r="I98" s="80"/>
      <c r="J98" s="80"/>
      <c r="K98" s="80"/>
      <c r="L98" s="83"/>
      <c r="M98" s="83"/>
      <c r="N98" s="83"/>
      <c r="O98" s="83"/>
      <c r="P98" s="83"/>
      <c r="Q98" s="83"/>
      <c r="R98" s="83"/>
      <c r="S98" s="83"/>
      <c r="T98" s="83"/>
      <c r="U98" s="83"/>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3"/>
      <c r="AW98" s="83"/>
      <c r="AZ98" s="84"/>
      <c r="BA98" s="84"/>
      <c r="BB98" s="84"/>
      <c r="BC98" s="84"/>
      <c r="BD98" s="84"/>
      <c r="BE98" s="84"/>
      <c r="BF98" s="84"/>
      <c r="BG98" s="84"/>
      <c r="BH98" s="84"/>
      <c r="BI98" s="84"/>
      <c r="BJ98" s="84"/>
      <c r="BK98" s="84"/>
      <c r="BL98" s="84"/>
    </row>
    <row r="99" spans="1:64" ht="11.25" x14ac:dyDescent="0.2">
      <c r="A99" s="80"/>
      <c r="B99" s="80"/>
      <c r="C99" s="80"/>
      <c r="D99" s="80"/>
      <c r="E99" s="81"/>
      <c r="F99" s="80"/>
      <c r="G99" s="80"/>
      <c r="H99" s="80"/>
      <c r="I99" s="80"/>
      <c r="J99" s="80"/>
      <c r="K99" s="80"/>
      <c r="L99" s="83"/>
      <c r="M99" s="83"/>
      <c r="N99" s="83"/>
      <c r="O99" s="83"/>
      <c r="P99" s="83"/>
      <c r="Q99" s="83"/>
      <c r="R99" s="83"/>
      <c r="S99" s="83"/>
      <c r="T99" s="83"/>
      <c r="U99" s="83"/>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3"/>
      <c r="AW99" s="83"/>
      <c r="AZ99" s="84"/>
      <c r="BA99" s="84"/>
      <c r="BB99" s="84"/>
      <c r="BC99" s="84"/>
      <c r="BD99" s="84"/>
      <c r="BE99" s="84"/>
      <c r="BF99" s="84"/>
      <c r="BG99" s="84"/>
      <c r="BH99" s="84"/>
      <c r="BI99" s="84"/>
      <c r="BJ99" s="84"/>
      <c r="BK99" s="84"/>
      <c r="BL99" s="84"/>
    </row>
    <row r="100" spans="1:64" ht="11.25" x14ac:dyDescent="0.2">
      <c r="A100" s="80"/>
      <c r="B100" s="80"/>
      <c r="C100" s="80"/>
      <c r="D100" s="80"/>
      <c r="E100" s="81"/>
      <c r="F100" s="80"/>
      <c r="G100" s="80"/>
      <c r="H100" s="80"/>
      <c r="I100" s="80"/>
      <c r="J100" s="80"/>
      <c r="K100" s="80"/>
      <c r="L100" s="83"/>
      <c r="M100" s="83"/>
      <c r="N100" s="83"/>
      <c r="O100" s="83"/>
      <c r="P100" s="83"/>
      <c r="Q100" s="83"/>
      <c r="R100" s="83"/>
      <c r="S100" s="83"/>
      <c r="T100" s="83"/>
      <c r="U100" s="83"/>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3"/>
      <c r="AW100" s="83"/>
      <c r="AZ100" s="84"/>
      <c r="BA100" s="84"/>
      <c r="BB100" s="84"/>
      <c r="BC100" s="84"/>
      <c r="BD100" s="84"/>
      <c r="BE100" s="84"/>
      <c r="BF100" s="84"/>
      <c r="BG100" s="84"/>
      <c r="BH100" s="84"/>
      <c r="BI100" s="84"/>
      <c r="BJ100" s="84"/>
      <c r="BK100" s="84"/>
      <c r="BL100" s="84"/>
    </row>
    <row r="101" spans="1:64" ht="11.25" x14ac:dyDescent="0.2">
      <c r="A101" s="80"/>
      <c r="B101" s="80"/>
      <c r="C101" s="80"/>
      <c r="D101" s="80"/>
      <c r="E101" s="81"/>
      <c r="F101" s="80"/>
      <c r="G101" s="80"/>
      <c r="H101" s="80"/>
      <c r="I101" s="80"/>
      <c r="J101" s="80"/>
      <c r="K101" s="80"/>
      <c r="L101" s="83"/>
      <c r="M101" s="83"/>
      <c r="N101" s="83"/>
      <c r="O101" s="83"/>
      <c r="P101" s="83"/>
      <c r="Q101" s="83"/>
      <c r="R101" s="83"/>
      <c r="S101" s="83"/>
      <c r="T101" s="83"/>
      <c r="U101" s="83"/>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3"/>
      <c r="AW101" s="83"/>
      <c r="AZ101" s="84"/>
      <c r="BA101" s="84"/>
      <c r="BB101" s="84"/>
      <c r="BC101" s="84"/>
      <c r="BD101" s="84"/>
      <c r="BE101" s="84"/>
      <c r="BF101" s="84"/>
      <c r="BG101" s="84"/>
      <c r="BH101" s="84"/>
      <c r="BI101" s="84"/>
      <c r="BJ101" s="84"/>
      <c r="BK101" s="84"/>
      <c r="BL101" s="84"/>
    </row>
    <row r="102" spans="1:64" ht="11.25" x14ac:dyDescent="0.2">
      <c r="A102" s="80"/>
      <c r="B102" s="80"/>
      <c r="C102" s="80"/>
      <c r="D102" s="80"/>
      <c r="E102" s="81"/>
      <c r="F102" s="80"/>
      <c r="G102" s="80"/>
      <c r="H102" s="80"/>
      <c r="I102" s="80"/>
      <c r="J102" s="80"/>
      <c r="K102" s="80"/>
      <c r="L102" s="83"/>
      <c r="M102" s="83"/>
      <c r="N102" s="83"/>
      <c r="O102" s="83"/>
      <c r="P102" s="83"/>
      <c r="Q102" s="83"/>
      <c r="R102" s="83"/>
      <c r="S102" s="83"/>
      <c r="T102" s="83"/>
      <c r="U102" s="83"/>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3"/>
      <c r="AW102" s="83"/>
      <c r="AZ102" s="84"/>
      <c r="BA102" s="84"/>
      <c r="BB102" s="84"/>
      <c r="BC102" s="84"/>
      <c r="BD102" s="84"/>
      <c r="BE102" s="84"/>
      <c r="BF102" s="84"/>
      <c r="BG102" s="84"/>
      <c r="BH102" s="84"/>
      <c r="BI102" s="84"/>
      <c r="BJ102" s="84"/>
      <c r="BK102" s="84"/>
      <c r="BL102" s="84"/>
    </row>
    <row r="103" spans="1:64" ht="11.25" x14ac:dyDescent="0.2">
      <c r="A103" s="80"/>
      <c r="B103" s="80"/>
      <c r="C103" s="80"/>
      <c r="D103" s="80"/>
      <c r="E103" s="81"/>
      <c r="F103" s="80"/>
      <c r="G103" s="80"/>
      <c r="H103" s="80"/>
      <c r="I103" s="80"/>
      <c r="J103" s="80"/>
      <c r="K103" s="80"/>
      <c r="L103" s="83"/>
      <c r="M103" s="83"/>
      <c r="N103" s="83"/>
      <c r="O103" s="83"/>
      <c r="P103" s="83"/>
      <c r="Q103" s="83"/>
      <c r="R103" s="83"/>
      <c r="S103" s="83"/>
      <c r="T103" s="83"/>
      <c r="U103" s="83"/>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3"/>
      <c r="AW103" s="83"/>
      <c r="AZ103" s="84"/>
      <c r="BA103" s="84"/>
      <c r="BB103" s="84"/>
      <c r="BC103" s="84"/>
      <c r="BD103" s="84"/>
      <c r="BE103" s="84"/>
      <c r="BF103" s="84"/>
      <c r="BG103" s="84"/>
      <c r="BH103" s="84"/>
      <c r="BI103" s="84"/>
      <c r="BJ103" s="84"/>
      <c r="BK103" s="84"/>
      <c r="BL103" s="84"/>
    </row>
    <row r="104" spans="1:64" ht="11.25" x14ac:dyDescent="0.2">
      <c r="A104" s="80"/>
      <c r="B104" s="80"/>
      <c r="C104" s="80"/>
      <c r="D104" s="80"/>
      <c r="E104" s="81"/>
      <c r="F104" s="80"/>
      <c r="G104" s="80"/>
      <c r="H104" s="80"/>
      <c r="I104" s="80"/>
      <c r="J104" s="80"/>
      <c r="K104" s="80"/>
      <c r="L104" s="83"/>
      <c r="M104" s="83"/>
      <c r="N104" s="83"/>
      <c r="O104" s="83"/>
      <c r="P104" s="83"/>
      <c r="Q104" s="83"/>
      <c r="R104" s="83"/>
      <c r="S104" s="83"/>
      <c r="T104" s="83"/>
      <c r="U104" s="83"/>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3"/>
      <c r="AW104" s="83"/>
      <c r="AZ104" s="84"/>
      <c r="BA104" s="84"/>
      <c r="BB104" s="84"/>
      <c r="BC104" s="84"/>
      <c r="BD104" s="84"/>
      <c r="BE104" s="84"/>
      <c r="BF104" s="84"/>
      <c r="BG104" s="84"/>
      <c r="BH104" s="84"/>
      <c r="BI104" s="84"/>
      <c r="BJ104" s="84"/>
      <c r="BK104" s="84"/>
      <c r="BL104" s="84"/>
    </row>
    <row r="105" spans="1:64" x14ac:dyDescent="0.25">
      <c r="A105" s="80"/>
      <c r="B105" s="80"/>
      <c r="C105" s="80"/>
      <c r="D105" s="80"/>
      <c r="E105" s="81"/>
      <c r="F105" s="80"/>
      <c r="G105" s="80"/>
      <c r="H105" s="80"/>
      <c r="I105" s="80"/>
      <c r="J105" s="80"/>
      <c r="K105" s="80"/>
      <c r="L105" s="83"/>
      <c r="M105" s="83"/>
      <c r="N105" s="83"/>
      <c r="O105" s="83"/>
      <c r="P105" s="83"/>
      <c r="Q105" s="83"/>
      <c r="R105" s="83"/>
      <c r="S105" s="83"/>
      <c r="T105" s="83"/>
      <c r="U105" s="83"/>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3"/>
      <c r="AW105" s="83"/>
    </row>
    <row r="106" spans="1:64" x14ac:dyDescent="0.25">
      <c r="A106" s="80"/>
      <c r="B106" s="80"/>
      <c r="C106" s="80"/>
      <c r="D106" s="80"/>
      <c r="E106" s="81"/>
      <c r="F106" s="80"/>
      <c r="G106" s="80"/>
      <c r="H106" s="80"/>
      <c r="I106" s="80"/>
      <c r="J106" s="80"/>
      <c r="K106" s="80"/>
      <c r="L106" s="83"/>
      <c r="M106" s="83"/>
      <c r="N106" s="83"/>
      <c r="O106" s="83"/>
      <c r="P106" s="83"/>
      <c r="Q106" s="83"/>
      <c r="R106" s="83"/>
      <c r="S106" s="83"/>
      <c r="T106" s="83"/>
      <c r="U106" s="83"/>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3"/>
      <c r="AW106" s="83"/>
    </row>
    <row r="107" spans="1:64" x14ac:dyDescent="0.25">
      <c r="A107" s="80"/>
      <c r="B107" s="80"/>
      <c r="C107" s="80"/>
      <c r="D107" s="80"/>
      <c r="E107" s="81"/>
      <c r="F107" s="80"/>
      <c r="G107" s="80"/>
      <c r="H107" s="80"/>
      <c r="I107" s="80"/>
      <c r="J107" s="80"/>
      <c r="K107" s="80"/>
      <c r="L107" s="83"/>
      <c r="M107" s="83"/>
      <c r="N107" s="83"/>
      <c r="O107" s="83"/>
      <c r="P107" s="83"/>
      <c r="Q107" s="83"/>
      <c r="R107" s="83"/>
      <c r="S107" s="83"/>
      <c r="T107" s="83"/>
      <c r="U107" s="83"/>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3"/>
      <c r="AW107" s="83"/>
    </row>
    <row r="108" spans="1:64" x14ac:dyDescent="0.25">
      <c r="A108" s="80"/>
      <c r="B108" s="80"/>
      <c r="C108" s="80"/>
      <c r="D108" s="80"/>
      <c r="E108" s="81"/>
      <c r="F108" s="80"/>
      <c r="G108" s="80"/>
      <c r="H108" s="80"/>
      <c r="I108" s="80"/>
      <c r="J108" s="80"/>
      <c r="K108" s="80"/>
      <c r="L108" s="83"/>
      <c r="M108" s="83"/>
      <c r="N108" s="83"/>
      <c r="O108" s="83"/>
      <c r="P108" s="83"/>
      <c r="Q108" s="83"/>
      <c r="R108" s="83"/>
      <c r="S108" s="83"/>
      <c r="T108" s="83"/>
      <c r="U108" s="83"/>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3"/>
      <c r="AW108" s="83"/>
    </row>
    <row r="109" spans="1:64" x14ac:dyDescent="0.25">
      <c r="A109" s="80"/>
      <c r="B109" s="80"/>
      <c r="C109" s="80"/>
      <c r="D109" s="80"/>
      <c r="E109" s="81"/>
      <c r="F109" s="80"/>
      <c r="G109" s="80"/>
      <c r="H109" s="80"/>
      <c r="I109" s="80"/>
      <c r="J109" s="80"/>
      <c r="K109" s="80"/>
      <c r="L109" s="83"/>
      <c r="M109" s="83"/>
      <c r="N109" s="83"/>
      <c r="O109" s="83"/>
      <c r="P109" s="83"/>
      <c r="Q109" s="83"/>
      <c r="R109" s="83"/>
      <c r="S109" s="83"/>
      <c r="T109" s="83"/>
      <c r="U109" s="83"/>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3"/>
      <c r="AW109" s="83"/>
    </row>
    <row r="110" spans="1:64" x14ac:dyDescent="0.25">
      <c r="A110" s="80"/>
      <c r="B110" s="80"/>
      <c r="C110" s="80"/>
      <c r="D110" s="80"/>
      <c r="E110" s="81"/>
      <c r="F110" s="80"/>
      <c r="G110" s="80"/>
      <c r="H110" s="80"/>
      <c r="I110" s="80"/>
      <c r="J110" s="80"/>
      <c r="K110" s="80"/>
      <c r="L110" s="83"/>
      <c r="M110" s="83"/>
      <c r="N110" s="83"/>
      <c r="O110" s="83"/>
      <c r="P110" s="83"/>
      <c r="Q110" s="83"/>
      <c r="R110" s="83"/>
      <c r="S110" s="83"/>
      <c r="T110" s="83"/>
      <c r="U110" s="83"/>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3"/>
      <c r="AW110" s="83"/>
    </row>
    <row r="111" spans="1:64" x14ac:dyDescent="0.25">
      <c r="A111" s="80"/>
      <c r="B111" s="80"/>
      <c r="C111" s="80"/>
      <c r="D111" s="80"/>
      <c r="E111" s="81"/>
      <c r="F111" s="80"/>
      <c r="G111" s="80"/>
      <c r="H111" s="80"/>
      <c r="I111" s="80"/>
      <c r="J111" s="80"/>
      <c r="K111" s="80"/>
      <c r="L111" s="83"/>
      <c r="M111" s="83"/>
      <c r="N111" s="83"/>
      <c r="O111" s="83"/>
      <c r="P111" s="83"/>
      <c r="Q111" s="83"/>
      <c r="R111" s="83"/>
      <c r="S111" s="83"/>
      <c r="T111" s="83"/>
      <c r="U111" s="83"/>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3"/>
      <c r="AW111" s="83"/>
    </row>
    <row r="112" spans="1:64" x14ac:dyDescent="0.25">
      <c r="A112" s="80"/>
      <c r="B112" s="80"/>
      <c r="C112" s="80"/>
      <c r="D112" s="80"/>
      <c r="E112" s="81"/>
      <c r="F112" s="80"/>
      <c r="G112" s="80"/>
      <c r="H112" s="80"/>
      <c r="I112" s="80"/>
      <c r="J112" s="80"/>
      <c r="K112" s="80"/>
      <c r="L112" s="83"/>
      <c r="M112" s="83"/>
      <c r="N112" s="83"/>
      <c r="O112" s="83"/>
      <c r="P112" s="83"/>
      <c r="Q112" s="83"/>
      <c r="R112" s="83"/>
      <c r="S112" s="83"/>
      <c r="T112" s="83"/>
      <c r="U112" s="83"/>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3"/>
      <c r="AW112" s="83"/>
    </row>
    <row r="113" spans="1:49" x14ac:dyDescent="0.25">
      <c r="A113" s="80"/>
      <c r="B113" s="80"/>
      <c r="C113" s="80"/>
      <c r="D113" s="80"/>
      <c r="E113" s="81"/>
      <c r="F113" s="80"/>
      <c r="G113" s="80"/>
      <c r="H113" s="80"/>
      <c r="I113" s="80"/>
      <c r="J113" s="80"/>
      <c r="K113" s="80"/>
      <c r="L113" s="83"/>
      <c r="M113" s="83"/>
      <c r="N113" s="83"/>
      <c r="O113" s="83"/>
      <c r="P113" s="83"/>
      <c r="Q113" s="83"/>
      <c r="R113" s="83"/>
      <c r="S113" s="83"/>
      <c r="T113" s="83"/>
      <c r="U113" s="83"/>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3"/>
      <c r="AW113" s="83"/>
    </row>
    <row r="114" spans="1:49" x14ac:dyDescent="0.25">
      <c r="A114" s="80"/>
      <c r="B114" s="80"/>
      <c r="C114" s="80"/>
      <c r="D114" s="80"/>
      <c r="E114" s="81"/>
      <c r="F114" s="80"/>
      <c r="G114" s="80"/>
      <c r="H114" s="80"/>
      <c r="I114" s="80"/>
      <c r="J114" s="80"/>
      <c r="K114" s="80"/>
      <c r="L114" s="83"/>
      <c r="M114" s="83"/>
      <c r="N114" s="83"/>
      <c r="O114" s="83"/>
      <c r="P114" s="83"/>
      <c r="Q114" s="83"/>
      <c r="R114" s="83"/>
      <c r="S114" s="83"/>
      <c r="T114" s="83"/>
      <c r="U114" s="83"/>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3"/>
      <c r="AW114" s="83"/>
    </row>
    <row r="115" spans="1:49" x14ac:dyDescent="0.25">
      <c r="A115" s="80"/>
      <c r="B115" s="80"/>
      <c r="C115" s="80"/>
      <c r="D115" s="80"/>
      <c r="E115" s="81"/>
      <c r="F115" s="80"/>
      <c r="G115" s="80"/>
      <c r="H115" s="80"/>
      <c r="I115" s="80"/>
      <c r="J115" s="80"/>
      <c r="K115" s="80"/>
      <c r="L115" s="83"/>
      <c r="M115" s="83"/>
      <c r="N115" s="83"/>
      <c r="O115" s="83"/>
      <c r="P115" s="83"/>
      <c r="Q115" s="83"/>
      <c r="R115" s="83"/>
      <c r="S115" s="83"/>
      <c r="T115" s="83"/>
      <c r="U115" s="83"/>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3"/>
      <c r="AW115" s="83"/>
    </row>
    <row r="116" spans="1:49" x14ac:dyDescent="0.25">
      <c r="A116" s="80"/>
      <c r="B116" s="80"/>
      <c r="C116" s="80"/>
      <c r="D116" s="80"/>
      <c r="E116" s="81"/>
      <c r="F116" s="80"/>
      <c r="G116" s="80"/>
      <c r="H116" s="80"/>
      <c r="I116" s="80"/>
      <c r="J116" s="80"/>
      <c r="K116" s="80"/>
      <c r="L116" s="83"/>
      <c r="M116" s="83"/>
      <c r="N116" s="83"/>
      <c r="O116" s="83"/>
      <c r="P116" s="83"/>
      <c r="Q116" s="83"/>
      <c r="R116" s="83"/>
      <c r="S116" s="83"/>
      <c r="T116" s="83"/>
      <c r="U116" s="83"/>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3"/>
      <c r="AW116" s="83"/>
    </row>
    <row r="117" spans="1:49" x14ac:dyDescent="0.25">
      <c r="A117" s="80"/>
      <c r="B117" s="80"/>
      <c r="C117" s="80"/>
      <c r="D117" s="80"/>
      <c r="E117" s="81"/>
      <c r="F117" s="80"/>
      <c r="G117" s="80"/>
      <c r="H117" s="80"/>
      <c r="I117" s="80"/>
      <c r="J117" s="80"/>
      <c r="K117" s="80"/>
      <c r="L117" s="83"/>
      <c r="M117" s="83"/>
      <c r="N117" s="83"/>
      <c r="O117" s="83"/>
      <c r="P117" s="83"/>
      <c r="Q117" s="83"/>
      <c r="R117" s="83"/>
      <c r="S117" s="83"/>
      <c r="T117" s="83"/>
      <c r="U117" s="83"/>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3"/>
      <c r="AW117" s="83"/>
    </row>
    <row r="118" spans="1:49" x14ac:dyDescent="0.25">
      <c r="A118" s="80"/>
      <c r="B118" s="80"/>
      <c r="C118" s="80"/>
      <c r="D118" s="80"/>
      <c r="E118" s="81"/>
      <c r="F118" s="80"/>
      <c r="G118" s="80"/>
      <c r="H118" s="80"/>
      <c r="I118" s="80"/>
      <c r="J118" s="80"/>
      <c r="K118" s="80"/>
      <c r="L118" s="83"/>
      <c r="M118" s="83"/>
      <c r="N118" s="83"/>
      <c r="O118" s="83"/>
      <c r="P118" s="83"/>
      <c r="Q118" s="83"/>
      <c r="R118" s="83"/>
      <c r="S118" s="83"/>
      <c r="T118" s="83"/>
      <c r="U118" s="83"/>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3"/>
      <c r="AW118" s="83"/>
    </row>
    <row r="119" spans="1:49" x14ac:dyDescent="0.25">
      <c r="A119" s="80"/>
      <c r="B119" s="80"/>
      <c r="C119" s="80"/>
      <c r="D119" s="80"/>
      <c r="E119" s="81"/>
      <c r="F119" s="80"/>
      <c r="G119" s="80"/>
      <c r="H119" s="80"/>
      <c r="I119" s="80"/>
      <c r="J119" s="80"/>
      <c r="K119" s="80"/>
      <c r="L119" s="83"/>
      <c r="M119" s="83"/>
      <c r="N119" s="83"/>
      <c r="O119" s="83"/>
      <c r="P119" s="83"/>
      <c r="Q119" s="83"/>
      <c r="R119" s="83"/>
      <c r="S119" s="83"/>
      <c r="T119" s="83"/>
      <c r="U119" s="83"/>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3"/>
      <c r="AW119" s="83"/>
    </row>
  </sheetData>
  <sheetProtection formatCells="0" formatColumns="0" formatRows="0" insertRows="0" deleteRows="0" sort="0" autoFilter="0" pivotTables="0"/>
  <mergeCells count="99">
    <mergeCell ref="A1:AB1"/>
    <mergeCell ref="AC1:AU4"/>
    <mergeCell ref="BB1:BE1"/>
    <mergeCell ref="A2:AB2"/>
    <mergeCell ref="BB2:BC2"/>
    <mergeCell ref="BD2:BE2"/>
    <mergeCell ref="A3:D3"/>
    <mergeCell ref="E3:U3"/>
    <mergeCell ref="V3:AB3"/>
    <mergeCell ref="BB3:BC3"/>
    <mergeCell ref="AA6:BA6"/>
    <mergeCell ref="BD3:BE3"/>
    <mergeCell ref="A4:D4"/>
    <mergeCell ref="E4:U4"/>
    <mergeCell ref="V4:AB4"/>
    <mergeCell ref="BB4:BC4"/>
    <mergeCell ref="BD4:BE4"/>
    <mergeCell ref="B6:C6"/>
    <mergeCell ref="D6:H6"/>
    <mergeCell ref="I6:K6"/>
    <mergeCell ref="L6:U6"/>
    <mergeCell ref="V6:Z6"/>
    <mergeCell ref="BF7:BJ7"/>
    <mergeCell ref="B8:K8"/>
    <mergeCell ref="L8:R8"/>
    <mergeCell ref="S8:AV8"/>
    <mergeCell ref="AW8:AZ8"/>
    <mergeCell ref="BF8:BJ8"/>
    <mergeCell ref="BL8:BP9"/>
    <mergeCell ref="BQ8:BQ9"/>
    <mergeCell ref="B9:D9"/>
    <mergeCell ref="F9:H9"/>
    <mergeCell ref="I9:K9"/>
    <mergeCell ref="S9:U9"/>
    <mergeCell ref="B11:D11"/>
    <mergeCell ref="F11:H11"/>
    <mergeCell ref="I11:K11"/>
    <mergeCell ref="S11:U11"/>
    <mergeCell ref="BL11:BP11"/>
    <mergeCell ref="B10:D10"/>
    <mergeCell ref="F10:H10"/>
    <mergeCell ref="I10:K10"/>
    <mergeCell ref="S10:U10"/>
    <mergeCell ref="BL10:BP10"/>
    <mergeCell ref="B13:D13"/>
    <mergeCell ref="F13:H13"/>
    <mergeCell ref="I13:K13"/>
    <mergeCell ref="S13:U13"/>
    <mergeCell ref="BL13:BP13"/>
    <mergeCell ref="B12:D12"/>
    <mergeCell ref="F12:H12"/>
    <mergeCell ref="I12:K12"/>
    <mergeCell ref="S12:U12"/>
    <mergeCell ref="BL12:BP12"/>
    <mergeCell ref="BL14:BP21"/>
    <mergeCell ref="B15:D15"/>
    <mergeCell ref="F15:H15"/>
    <mergeCell ref="I15:K15"/>
    <mergeCell ref="S15:U15"/>
    <mergeCell ref="B16:D16"/>
    <mergeCell ref="S17:U17"/>
    <mergeCell ref="B14:D14"/>
    <mergeCell ref="F14:H14"/>
    <mergeCell ref="I14:K14"/>
    <mergeCell ref="S14:U14"/>
    <mergeCell ref="F16:H16"/>
    <mergeCell ref="I16:K16"/>
    <mergeCell ref="B17:D17"/>
    <mergeCell ref="F17:H17"/>
    <mergeCell ref="I17:K17"/>
    <mergeCell ref="B18:D18"/>
    <mergeCell ref="F18:H18"/>
    <mergeCell ref="I18:K18"/>
    <mergeCell ref="S18:U18"/>
    <mergeCell ref="B19:D19"/>
    <mergeCell ref="F19:H19"/>
    <mergeCell ref="I19:K19"/>
    <mergeCell ref="S19:U19"/>
    <mergeCell ref="B20:D20"/>
    <mergeCell ref="F20:H20"/>
    <mergeCell ref="I20:K20"/>
    <mergeCell ref="S20:U20"/>
    <mergeCell ref="B21:D21"/>
    <mergeCell ref="F21:H21"/>
    <mergeCell ref="I21:K21"/>
    <mergeCell ref="S21:U21"/>
    <mergeCell ref="B26:H26"/>
    <mergeCell ref="I26:U26"/>
    <mergeCell ref="V26:AP26"/>
    <mergeCell ref="AR26:AW26"/>
    <mergeCell ref="B23:U23"/>
    <mergeCell ref="B24:H24"/>
    <mergeCell ref="I24:U24"/>
    <mergeCell ref="V24:AP24"/>
    <mergeCell ref="AR24:AW24"/>
    <mergeCell ref="B25:H25"/>
    <mergeCell ref="I25:U25"/>
    <mergeCell ref="V25:AP25"/>
    <mergeCell ref="AR25:AW25"/>
  </mergeCells>
  <dataValidations count="8">
    <dataValidation type="list" allowBlank="1" showInputMessage="1" showErrorMessage="1" sqref="L6" xr:uid="{00000000-0002-0000-0600-000000000000}">
      <formula1>Proceso</formula1>
    </dataValidation>
    <dataValidation type="list" sqref="BD4:BE4" xr:uid="{00000000-0002-0000-0600-000001000000}">
      <formula1>Monitoreo</formula1>
    </dataValidation>
    <dataValidation type="list" showInputMessage="1" showErrorMessage="1" sqref="L10:L21" xr:uid="{00000000-0002-0000-0600-000002000000}">
      <formula1>Probabilidad</formula1>
    </dataValidation>
    <dataValidation type="list" allowBlank="1" showInputMessage="1" showErrorMessage="1" sqref="M10:N21" xr:uid="{00000000-0002-0000-0600-000003000000}">
      <formula1>Impacto</formula1>
    </dataValidation>
    <dataValidation showInputMessage="1" showErrorMessage="1" sqref="AG10:AT21" xr:uid="{00000000-0002-0000-0600-000004000000}"/>
    <dataValidation type="list" showInputMessage="1" showErrorMessage="1" sqref="V10:AF21" xr:uid="{00000000-0002-0000-0600-000005000000}">
      <formula1>Efectividad</formula1>
    </dataValidation>
    <dataValidation type="list" allowBlank="1" showInputMessage="1" sqref="AV10:AV21" xr:uid="{00000000-0002-0000-0600-000006000000}">
      <formula1>Periodo</formula1>
    </dataValidation>
    <dataValidation type="list" allowBlank="1" showInputMessage="1" showErrorMessage="1" sqref="BE10:BE21" xr:uid="{00000000-0002-0000-0600-000007000000}">
      <formula1>Efectividad</formula1>
    </dataValidation>
  </dataValidations>
  <printOptions horizontalCentered="1"/>
  <pageMargins left="0.23622047244094491" right="0.23622047244094491" top="0.35433070866141736" bottom="0.35433070866141736" header="0.31496062992125984" footer="0.31496062992125984"/>
  <pageSetup paperSize="14" scale="24" fitToHeight="0" orientation="landscape" r:id="rId1"/>
  <headerFooter>
    <oddFooter>&amp;L&amp;"Segoe UI,Normal"&amp;9Formato: FO-AC-07 Versión: 3&amp;C&amp;"Segoe UI,Normal"&amp;9Página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G10"/>
  <sheetViews>
    <sheetView topLeftCell="AQ1" zoomScale="80" zoomScaleNormal="80" workbookViewId="0">
      <selection activeCell="BG9" sqref="BG9"/>
    </sheetView>
  </sheetViews>
  <sheetFormatPr baseColWidth="10" defaultRowHeight="15" x14ac:dyDescent="0.25"/>
  <sheetData>
    <row r="1" spans="1:59" s="10" customFormat="1" ht="11.25" customHeight="1" x14ac:dyDescent="0.2">
      <c r="A1" s="8"/>
      <c r="B1" s="328" t="s">
        <v>0</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30"/>
      <c r="AV1" s="328"/>
      <c r="AW1" s="329"/>
      <c r="AX1" s="330"/>
      <c r="AY1" s="88"/>
      <c r="AZ1" s="8"/>
      <c r="BA1" s="8"/>
      <c r="BB1" s="271" t="s">
        <v>191</v>
      </c>
      <c r="BC1" s="271"/>
      <c r="BD1" s="271"/>
      <c r="BE1" s="89"/>
    </row>
    <row r="2" spans="1:59" s="10" customFormat="1" ht="11.25" customHeight="1" x14ac:dyDescent="0.2">
      <c r="A2" s="8"/>
      <c r="B2" s="325" t="s">
        <v>192</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7"/>
      <c r="AV2" s="331"/>
      <c r="AW2" s="332"/>
      <c r="AX2" s="333"/>
      <c r="AY2" s="88"/>
      <c r="AZ2" s="8"/>
      <c r="BA2" s="8"/>
      <c r="BB2" s="271"/>
      <c r="BC2" s="271"/>
      <c r="BD2" s="271"/>
      <c r="BE2" s="89"/>
    </row>
    <row r="3" spans="1:59" s="10" customFormat="1" ht="12" customHeight="1" x14ac:dyDescent="0.2">
      <c r="A3" s="8"/>
      <c r="B3" s="328" t="s">
        <v>4</v>
      </c>
      <c r="C3" s="329"/>
      <c r="D3" s="330"/>
      <c r="E3" s="328" t="s">
        <v>5</v>
      </c>
      <c r="F3" s="329"/>
      <c r="G3" s="329"/>
      <c r="H3" s="329"/>
      <c r="I3" s="329"/>
      <c r="J3" s="329"/>
      <c r="K3" s="329"/>
      <c r="L3" s="329"/>
      <c r="M3" s="329"/>
      <c r="N3" s="329"/>
      <c r="O3" s="329"/>
      <c r="P3" s="329"/>
      <c r="Q3" s="329"/>
      <c r="R3" s="329"/>
      <c r="S3" s="329"/>
      <c r="T3" s="329"/>
      <c r="U3" s="329"/>
      <c r="V3" s="329"/>
      <c r="W3" s="329"/>
      <c r="X3" s="329"/>
      <c r="Y3" s="329"/>
      <c r="Z3" s="330"/>
      <c r="AA3" s="328" t="s">
        <v>6</v>
      </c>
      <c r="AB3" s="329"/>
      <c r="AC3" s="329"/>
      <c r="AD3" s="329"/>
      <c r="AE3" s="329"/>
      <c r="AF3" s="329"/>
      <c r="AG3" s="329"/>
      <c r="AH3" s="329"/>
      <c r="AI3" s="329"/>
      <c r="AJ3" s="329"/>
      <c r="AK3" s="329"/>
      <c r="AL3" s="329"/>
      <c r="AM3" s="329"/>
      <c r="AN3" s="329"/>
      <c r="AO3" s="329"/>
      <c r="AP3" s="329"/>
      <c r="AQ3" s="329"/>
      <c r="AR3" s="329"/>
      <c r="AS3" s="329"/>
      <c r="AT3" s="329"/>
      <c r="AU3" s="330"/>
      <c r="AV3" s="331"/>
      <c r="AW3" s="332"/>
      <c r="AX3" s="333"/>
      <c r="AY3" s="88"/>
      <c r="AZ3" s="8"/>
      <c r="BA3" s="8"/>
      <c r="BB3" s="337">
        <v>43830</v>
      </c>
      <c r="BC3" s="337"/>
      <c r="BD3" s="337"/>
      <c r="BE3" s="89"/>
    </row>
    <row r="4" spans="1:59" s="10" customFormat="1" ht="12" customHeight="1" x14ac:dyDescent="0.2">
      <c r="A4" s="8"/>
      <c r="B4" s="325" t="s">
        <v>193</v>
      </c>
      <c r="C4" s="326"/>
      <c r="D4" s="327"/>
      <c r="E4" s="325" t="s">
        <v>194</v>
      </c>
      <c r="F4" s="326"/>
      <c r="G4" s="326"/>
      <c r="H4" s="326"/>
      <c r="I4" s="326"/>
      <c r="J4" s="326"/>
      <c r="K4" s="326"/>
      <c r="L4" s="326"/>
      <c r="M4" s="326"/>
      <c r="N4" s="326"/>
      <c r="O4" s="326"/>
      <c r="P4" s="326"/>
      <c r="Q4" s="326"/>
      <c r="R4" s="326"/>
      <c r="S4" s="326"/>
      <c r="T4" s="326"/>
      <c r="U4" s="326"/>
      <c r="V4" s="326"/>
      <c r="W4" s="326"/>
      <c r="X4" s="326"/>
      <c r="Y4" s="326"/>
      <c r="Z4" s="327"/>
      <c r="AA4" s="325">
        <v>4</v>
      </c>
      <c r="AB4" s="326"/>
      <c r="AC4" s="326"/>
      <c r="AD4" s="326"/>
      <c r="AE4" s="326"/>
      <c r="AF4" s="326"/>
      <c r="AG4" s="326"/>
      <c r="AH4" s="326"/>
      <c r="AI4" s="326"/>
      <c r="AJ4" s="326"/>
      <c r="AK4" s="326"/>
      <c r="AL4" s="326"/>
      <c r="AM4" s="326"/>
      <c r="AN4" s="326"/>
      <c r="AO4" s="326"/>
      <c r="AP4" s="326"/>
      <c r="AQ4" s="326"/>
      <c r="AR4" s="326"/>
      <c r="AS4" s="326"/>
      <c r="AT4" s="326"/>
      <c r="AU4" s="327"/>
      <c r="AV4" s="334"/>
      <c r="AW4" s="335"/>
      <c r="AX4" s="336"/>
      <c r="AY4" s="88"/>
      <c r="AZ4" s="8"/>
      <c r="BA4" s="8"/>
      <c r="BB4" s="337"/>
      <c r="BC4" s="337"/>
      <c r="BD4" s="337"/>
      <c r="BE4" s="89"/>
    </row>
    <row r="5" spans="1:59" s="10" customFormat="1" ht="6" customHeight="1" x14ac:dyDescent="0.2">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43"/>
      <c r="AZ5" s="43"/>
      <c r="BA5" s="43"/>
      <c r="BB5" s="8"/>
      <c r="BC5" s="9"/>
      <c r="BD5" s="9"/>
      <c r="BE5" s="89"/>
    </row>
    <row r="6" spans="1:59" s="10" customFormat="1" ht="42" customHeight="1" x14ac:dyDescent="0.2">
      <c r="A6" s="8"/>
      <c r="B6" s="268" t="s">
        <v>11</v>
      </c>
      <c r="C6" s="269"/>
      <c r="D6" s="241" t="s">
        <v>12</v>
      </c>
      <c r="E6" s="242"/>
      <c r="F6" s="242"/>
      <c r="G6" s="242"/>
      <c r="H6" s="243"/>
      <c r="I6" s="268" t="s">
        <v>3</v>
      </c>
      <c r="J6" s="270"/>
      <c r="K6" s="269"/>
      <c r="L6" s="241" t="s">
        <v>539</v>
      </c>
      <c r="M6" s="242"/>
      <c r="N6" s="242"/>
      <c r="O6" s="242"/>
      <c r="P6" s="242"/>
      <c r="Q6" s="242"/>
      <c r="R6" s="242"/>
      <c r="S6" s="242"/>
      <c r="T6" s="242"/>
      <c r="U6" s="243"/>
      <c r="V6" s="268" t="s">
        <v>14</v>
      </c>
      <c r="W6" s="270"/>
      <c r="X6" s="270"/>
      <c r="Y6" s="270"/>
      <c r="Z6" s="270"/>
      <c r="AA6" s="273" t="s">
        <v>195</v>
      </c>
      <c r="AB6" s="273"/>
      <c r="AC6" s="273"/>
      <c r="AD6" s="273"/>
      <c r="AE6" s="273"/>
      <c r="AF6" s="273"/>
      <c r="AG6" s="273"/>
      <c r="AH6" s="273"/>
      <c r="AI6" s="273"/>
      <c r="AJ6" s="273"/>
      <c r="AK6" s="273"/>
      <c r="AL6" s="273"/>
      <c r="AM6" s="273"/>
      <c r="AN6" s="273"/>
      <c r="AO6" s="273"/>
      <c r="AP6" s="273"/>
      <c r="AQ6" s="273"/>
      <c r="AR6" s="273"/>
      <c r="AS6" s="273"/>
      <c r="AT6" s="273"/>
      <c r="AU6" s="273"/>
      <c r="AV6" s="273"/>
      <c r="AW6" s="273"/>
      <c r="AX6" s="274"/>
      <c r="AY6" s="69"/>
      <c r="AZ6" s="69"/>
      <c r="BA6" s="69"/>
      <c r="BC6" s="69"/>
      <c r="BD6" s="69"/>
      <c r="BE6" s="89"/>
    </row>
    <row r="7" spans="1:59" s="10" customFormat="1" ht="15" customHeight="1" x14ac:dyDescent="0.2">
      <c r="A7" s="8"/>
      <c r="B7" s="16"/>
      <c r="C7" s="16"/>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8"/>
      <c r="AZ7" s="18"/>
      <c r="BA7" s="18"/>
      <c r="BB7" s="18"/>
      <c r="BC7" s="18"/>
      <c r="BD7" s="18"/>
      <c r="BE7" s="89"/>
    </row>
    <row r="8" spans="1:59" s="10" customFormat="1" ht="33.6" customHeight="1" x14ac:dyDescent="0.2">
      <c r="A8" s="25"/>
      <c r="B8" s="257" t="s">
        <v>16</v>
      </c>
      <c r="C8" s="258"/>
      <c r="D8" s="258"/>
      <c r="E8" s="258"/>
      <c r="F8" s="258"/>
      <c r="G8" s="258"/>
      <c r="H8" s="258"/>
      <c r="I8" s="258"/>
      <c r="J8" s="258"/>
      <c r="K8" s="259"/>
      <c r="L8" s="257" t="s">
        <v>17</v>
      </c>
      <c r="M8" s="258"/>
      <c r="N8" s="258"/>
      <c r="O8" s="258"/>
      <c r="P8" s="258"/>
      <c r="Q8" s="258"/>
      <c r="R8" s="258"/>
      <c r="S8" s="263" t="s">
        <v>196</v>
      </c>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323"/>
      <c r="AY8" s="324" t="s">
        <v>197</v>
      </c>
      <c r="AZ8" s="324"/>
      <c r="BA8" s="324"/>
      <c r="BB8" s="324"/>
      <c r="BC8" s="324"/>
      <c r="BD8" s="324"/>
      <c r="BE8" s="89"/>
    </row>
    <row r="9" spans="1:59" s="10" customFormat="1" ht="69" customHeight="1" x14ac:dyDescent="0.2">
      <c r="A9" s="90" t="s">
        <v>5</v>
      </c>
      <c r="B9" s="253" t="s">
        <v>24</v>
      </c>
      <c r="C9" s="254"/>
      <c r="D9" s="255"/>
      <c r="E9" s="31" t="s">
        <v>4</v>
      </c>
      <c r="F9" s="253" t="s">
        <v>25</v>
      </c>
      <c r="G9" s="254"/>
      <c r="H9" s="255"/>
      <c r="I9" s="253" t="s">
        <v>26</v>
      </c>
      <c r="J9" s="254"/>
      <c r="K9" s="255"/>
      <c r="L9" s="31" t="s">
        <v>27</v>
      </c>
      <c r="M9" s="31" t="s">
        <v>28</v>
      </c>
      <c r="N9" s="32"/>
      <c r="O9" s="33" t="s">
        <v>29</v>
      </c>
      <c r="P9" s="33" t="s">
        <v>30</v>
      </c>
      <c r="Q9" s="33" t="s">
        <v>31</v>
      </c>
      <c r="R9" s="31" t="s">
        <v>32</v>
      </c>
      <c r="S9" s="253" t="s">
        <v>33</v>
      </c>
      <c r="T9" s="254"/>
      <c r="U9" s="255"/>
      <c r="V9" s="31" t="s">
        <v>34</v>
      </c>
      <c r="W9" s="31" t="s">
        <v>35</v>
      </c>
      <c r="X9" s="31" t="s">
        <v>36</v>
      </c>
      <c r="Y9" s="34" t="s">
        <v>37</v>
      </c>
      <c r="Z9" s="34" t="s">
        <v>38</v>
      </c>
      <c r="AA9" s="34" t="s">
        <v>39</v>
      </c>
      <c r="AB9" s="34" t="s">
        <v>40</v>
      </c>
      <c r="AC9" s="34" t="s">
        <v>41</v>
      </c>
      <c r="AD9" s="34" t="s">
        <v>42</v>
      </c>
      <c r="AE9" s="34" t="s">
        <v>43</v>
      </c>
      <c r="AF9" s="35"/>
      <c r="AG9" s="36" t="s">
        <v>44</v>
      </c>
      <c r="AH9" s="36" t="s">
        <v>45</v>
      </c>
      <c r="AI9" s="36" t="s">
        <v>46</v>
      </c>
      <c r="AJ9" s="36" t="s">
        <v>47</v>
      </c>
      <c r="AK9" s="36" t="s">
        <v>48</v>
      </c>
      <c r="AL9" s="36" t="s">
        <v>49</v>
      </c>
      <c r="AM9" s="36" t="s">
        <v>50</v>
      </c>
      <c r="AN9" s="36" t="s">
        <v>51</v>
      </c>
      <c r="AO9" s="36" t="s">
        <v>52</v>
      </c>
      <c r="AP9" s="31" t="s">
        <v>53</v>
      </c>
      <c r="AQ9" s="33" t="s">
        <v>54</v>
      </c>
      <c r="AR9" s="31" t="s">
        <v>27</v>
      </c>
      <c r="AS9" s="33" t="s">
        <v>55</v>
      </c>
      <c r="AT9" s="31" t="s">
        <v>28</v>
      </c>
      <c r="AU9" s="31" t="s">
        <v>56</v>
      </c>
      <c r="AV9" s="31" t="s">
        <v>57</v>
      </c>
      <c r="AW9" s="30" t="s">
        <v>19</v>
      </c>
      <c r="AX9" s="30" t="s">
        <v>58</v>
      </c>
      <c r="AY9" s="91" t="s">
        <v>198</v>
      </c>
      <c r="AZ9" s="324" t="s">
        <v>199</v>
      </c>
      <c r="BA9" s="324"/>
      <c r="BB9" s="324"/>
      <c r="BC9" s="91" t="s">
        <v>59</v>
      </c>
      <c r="BD9" s="92" t="s">
        <v>200</v>
      </c>
      <c r="BE9" s="93" t="s">
        <v>201</v>
      </c>
      <c r="BF9" s="93" t="s">
        <v>202</v>
      </c>
      <c r="BG9" s="93" t="s">
        <v>776</v>
      </c>
    </row>
    <row r="10" spans="1:59" s="10" customFormat="1" ht="265.89999999999998" customHeight="1" x14ac:dyDescent="0.25">
      <c r="A10" s="52" t="s">
        <v>312</v>
      </c>
      <c r="B10" s="231" t="s">
        <v>313</v>
      </c>
      <c r="C10" s="232"/>
      <c r="D10" s="233"/>
      <c r="E10" s="95" t="s">
        <v>314</v>
      </c>
      <c r="F10" s="311" t="s">
        <v>315</v>
      </c>
      <c r="G10" s="312"/>
      <c r="H10" s="313"/>
      <c r="I10" s="231" t="s">
        <v>316</v>
      </c>
      <c r="J10" s="232"/>
      <c r="K10" s="233"/>
      <c r="L10" s="46" t="s">
        <v>75</v>
      </c>
      <c r="M10" s="46" t="s">
        <v>112</v>
      </c>
      <c r="N10" s="46"/>
      <c r="O10"/>
      <c r="P10" s="96"/>
      <c r="Q10"/>
      <c r="R10" s="97" t="str">
        <f>INDEX([23]Listas!$O$69:$Q$73,MATCH(L10,[23]Listas!$M$69:$M$73,0),MATCH(M10,[23]Listas!$O$67:$Q$67,0))</f>
        <v>10
BAJA</v>
      </c>
      <c r="S10" s="231" t="s">
        <v>317</v>
      </c>
      <c r="T10" s="232"/>
      <c r="U10" s="233"/>
      <c r="V10" s="98" t="s">
        <v>78</v>
      </c>
      <c r="W10" s="105" t="s">
        <v>78</v>
      </c>
      <c r="X10" s="105" t="s">
        <v>78</v>
      </c>
      <c r="Y10" s="98" t="s">
        <v>78</v>
      </c>
      <c r="Z10" s="98" t="s">
        <v>78</v>
      </c>
      <c r="AA10" s="105" t="s">
        <v>78</v>
      </c>
      <c r="AB10" s="98" t="s">
        <v>78</v>
      </c>
      <c r="AC10" s="98" t="s">
        <v>78</v>
      </c>
      <c r="AD10" s="98" t="s">
        <v>78</v>
      </c>
      <c r="AE10" s="98" t="s">
        <v>78</v>
      </c>
      <c r="AF10"/>
      <c r="AG10"/>
      <c r="AH10"/>
      <c r="AI10"/>
      <c r="AJ10"/>
      <c r="AK10"/>
      <c r="AL10" s="96">
        <f>IF(AD10="SI",10,0)</f>
        <v>10</v>
      </c>
      <c r="AM10" s="96">
        <f>IF(AE10="SI",30,0)</f>
        <v>30</v>
      </c>
      <c r="AN10" s="96">
        <f>SUM(AG10+AH10+AI10+AJ10+AK10+AL10+AM10)</f>
        <v>40</v>
      </c>
      <c r="AO10" s="96">
        <f>IF(AN10&lt;=50,0,IF(AN10&gt;=76,2,1))</f>
        <v>0</v>
      </c>
      <c r="AP10" s="97" t="str">
        <f>CONCATENATE(AN10,"- disminuye ",AO10)</f>
        <v>40- disminuye 0</v>
      </c>
      <c r="AQ10"/>
      <c r="AR10" s="97" t="str">
        <f>IF(AQ10&lt;=1,"Rara vez",VLOOKUP(AQ10,[23]Listas!$L$69:$M$73,2,0))</f>
        <v>Rara vez</v>
      </c>
      <c r="AS10"/>
      <c r="AT10" s="97" t="str">
        <f>IF(AS10&lt;=9,"Moderado",IF(AS10=20,"Catastrófico",IF(AS10=18,"Moderado","Mayor")))</f>
        <v>Moderado</v>
      </c>
      <c r="AU10" s="97" t="str">
        <f>INDEX([23]Listas!$O$69:$Q$73,MATCH(AR10,[23]Listas!$M$69:$M$73,0),MATCH(AT10,[23]Listas!$O$67:$Q$67,0))</f>
        <v>5
BAJA</v>
      </c>
      <c r="AV10" s="46" t="s">
        <v>80</v>
      </c>
      <c r="AW10" s="106" t="s">
        <v>318</v>
      </c>
      <c r="AX10" s="61" t="s">
        <v>319</v>
      </c>
      <c r="AY10" s="46" t="s">
        <v>212</v>
      </c>
      <c r="AZ10" s="410" t="s">
        <v>320</v>
      </c>
      <c r="BA10" s="410"/>
      <c r="BB10" s="410"/>
      <c r="BC10" s="62" t="s">
        <v>321</v>
      </c>
      <c r="BD10" s="64" t="s">
        <v>322</v>
      </c>
      <c r="BE10" s="61" t="s">
        <v>216</v>
      </c>
      <c r="BF10" s="96" t="s">
        <v>323</v>
      </c>
      <c r="BG10" s="100" t="s">
        <v>324</v>
      </c>
    </row>
  </sheetData>
  <mergeCells count="31">
    <mergeCell ref="B1:AU1"/>
    <mergeCell ref="AV1:AX4"/>
    <mergeCell ref="BB1:BD2"/>
    <mergeCell ref="B2:AU2"/>
    <mergeCell ref="B3:D3"/>
    <mergeCell ref="E3:Z3"/>
    <mergeCell ref="AA3:AU3"/>
    <mergeCell ref="BB3:BD4"/>
    <mergeCell ref="B4:D4"/>
    <mergeCell ref="E4:Z4"/>
    <mergeCell ref="AA4:AU4"/>
    <mergeCell ref="B6:C6"/>
    <mergeCell ref="D6:H6"/>
    <mergeCell ref="I6:K6"/>
    <mergeCell ref="L6:U6"/>
    <mergeCell ref="V6:Z6"/>
    <mergeCell ref="AA6:AX6"/>
    <mergeCell ref="B8:K8"/>
    <mergeCell ref="L8:R8"/>
    <mergeCell ref="S8:AX8"/>
    <mergeCell ref="AY8:BD8"/>
    <mergeCell ref="B9:D9"/>
    <mergeCell ref="F9:H9"/>
    <mergeCell ref="I9:K9"/>
    <mergeCell ref="S9:U9"/>
    <mergeCell ref="AZ9:BB9"/>
    <mergeCell ref="B10:D10"/>
    <mergeCell ref="F10:H10"/>
    <mergeCell ref="I10:K10"/>
    <mergeCell ref="S10:U10"/>
    <mergeCell ref="AZ10:BB10"/>
  </mergeCells>
  <dataValidations count="7">
    <dataValidation type="list" allowBlank="1" showInputMessage="1" showErrorMessage="1" sqref="WVH6 WLL6 WBP6 VRT6 VHX6 UYB6 UOF6 UEJ6 TUN6 TKR6 TAV6 SQZ6 SHD6 RXH6 RNL6 RDP6 QTT6 QJX6 QAB6 PQF6 PGJ6 OWN6 OMR6 OCV6 NSZ6 NJD6 MZH6 MPL6 MFP6 LVT6 LLX6 LCB6 KSF6 KIJ6 JYN6 JOR6 JEV6 IUZ6 ILD6 IBH6 HRL6 HHP6 GXT6 GNX6 GEB6 FUF6 FKJ6 FAN6 EQR6 EGV6 DWZ6 DND6 DDH6 CTL6 CJP6 BZT6 BPX6 BGB6 AWF6 AMJ6 ACN6 SR6 IV6 L6" xr:uid="{00000000-0002-0000-0700-000000000000}">
      <formula1>Proceso</formula1>
    </dataValidation>
    <dataValidation type="list" allowBlank="1" showInputMessage="1" showErrorMessage="1" sqref="AY10" xr:uid="{00000000-0002-0000-0700-000001000000}">
      <formula1>Monitoreo</formula1>
    </dataValidation>
    <dataValidation type="list" allowBlank="1" showInputMessage="1" sqref="AV10" xr:uid="{00000000-0002-0000-0700-000002000000}">
      <formula1>Periodo</formula1>
    </dataValidation>
    <dataValidation type="list" showInputMessage="1" showErrorMessage="1" sqref="Y10:Z10 AB10:AF10 V10" xr:uid="{00000000-0002-0000-0700-000003000000}">
      <formula1>Efectividad</formula1>
    </dataValidation>
    <dataValidation showInputMessage="1" showErrorMessage="1" sqref="AG10:AT10" xr:uid="{00000000-0002-0000-0700-000004000000}"/>
    <dataValidation type="list" allowBlank="1" showInputMessage="1" showErrorMessage="1" sqref="M10:N10" xr:uid="{00000000-0002-0000-0700-000005000000}">
      <formula1>Impacto</formula1>
    </dataValidation>
    <dataValidation type="list" showInputMessage="1" showErrorMessage="1" sqref="L10" xr:uid="{00000000-0002-0000-0700-000006000000}">
      <formula1>Probabilidad</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Y23"/>
  <sheetViews>
    <sheetView zoomScale="80" zoomScaleNormal="80" workbookViewId="0">
      <pane xSplit="10" ySplit="5" topLeftCell="K6" activePane="bottomRight" state="frozen"/>
      <selection pane="topRight" activeCell="K1" sqref="K1"/>
      <selection pane="bottomLeft" activeCell="A6" sqref="A6"/>
      <selection pane="bottomRight" activeCell="AO6" sqref="AO6:AQ9"/>
    </sheetView>
  </sheetViews>
  <sheetFormatPr baseColWidth="10" defaultColWidth="11.42578125" defaultRowHeight="12.75" x14ac:dyDescent="0.2"/>
  <cols>
    <col min="1" max="1" width="9.7109375" style="170" customWidth="1"/>
    <col min="2" max="2" width="13.85546875" style="170" customWidth="1"/>
    <col min="3" max="3" width="16.42578125" style="170" customWidth="1"/>
    <col min="4" max="4" width="18" style="170" customWidth="1"/>
    <col min="5" max="5" width="20.7109375" style="170" customWidth="1"/>
    <col min="6" max="7" width="9.85546875" style="170" customWidth="1"/>
    <col min="8" max="8" width="9.85546875" style="170" hidden="1" customWidth="1"/>
    <col min="9" max="9" width="10.5703125" style="170" customWidth="1"/>
    <col min="10" max="10" width="59" style="170" customWidth="1"/>
    <col min="11" max="11" width="13.140625" style="170" customWidth="1"/>
    <col min="12" max="12" width="6.85546875" style="170" customWidth="1"/>
    <col min="13" max="13" width="13.140625" style="170" customWidth="1"/>
    <col min="14" max="14" width="6.85546875" style="170" customWidth="1"/>
    <col min="15" max="15" width="13.140625" style="170" customWidth="1"/>
    <col min="16" max="16" width="6.85546875" style="170" customWidth="1"/>
    <col min="17" max="17" width="13.140625" style="170" customWidth="1"/>
    <col min="18" max="18" width="6.85546875" style="170" customWidth="1"/>
    <col min="19" max="19" width="13" style="170" customWidth="1"/>
    <col min="20" max="20" width="16.28515625" style="170" customWidth="1"/>
    <col min="21" max="21" width="14.85546875" style="170" customWidth="1"/>
    <col min="22" max="22" width="5.5703125" style="170" customWidth="1"/>
    <col min="23" max="23" width="16" style="170" customWidth="1"/>
    <col min="24" max="24" width="12.28515625" style="170" customWidth="1"/>
    <col min="25" max="25" width="17" style="170" customWidth="1"/>
    <col min="26" max="26" width="22.28515625" style="170" customWidth="1"/>
    <col min="27" max="27" width="74" style="181" customWidth="1"/>
    <col min="28" max="28" width="26" style="181" customWidth="1"/>
    <col min="29" max="34" width="11.42578125" style="169"/>
    <col min="35" max="35" width="46.28515625" style="169" customWidth="1"/>
    <col min="36" max="36" width="22.28515625" style="169" customWidth="1"/>
    <col min="37" max="51" width="11.42578125" style="169"/>
    <col min="52" max="16384" width="11.42578125" style="170"/>
  </cols>
  <sheetData>
    <row r="1" spans="1:51" ht="17.25" customHeight="1" x14ac:dyDescent="0.2">
      <c r="A1" s="519" t="s">
        <v>608</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168"/>
    </row>
    <row r="2" spans="1:51" s="173" customFormat="1" ht="15.75" customHeight="1" x14ac:dyDescent="0.2">
      <c r="A2" s="521" t="s">
        <v>609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171"/>
      <c r="AC2" s="172"/>
      <c r="AD2" s="172"/>
      <c r="AE2" s="172"/>
      <c r="AF2" s="172"/>
      <c r="AG2" s="172"/>
      <c r="AH2" s="172"/>
      <c r="AI2" s="172"/>
      <c r="AJ2" s="172"/>
      <c r="AK2" s="172"/>
      <c r="AL2" s="172"/>
      <c r="AM2" s="172"/>
      <c r="AN2" s="172"/>
      <c r="AO2" s="172"/>
      <c r="AP2" s="172"/>
      <c r="AQ2" s="172"/>
      <c r="AR2" s="172"/>
      <c r="AS2" s="172"/>
      <c r="AT2" s="172"/>
      <c r="AU2" s="172"/>
      <c r="AV2" s="172"/>
      <c r="AW2" s="172"/>
      <c r="AX2" s="172"/>
      <c r="AY2" s="172"/>
    </row>
    <row r="3" spans="1:51" s="176" customFormat="1" ht="9.75" customHeight="1" x14ac:dyDescent="0.25">
      <c r="A3" s="519"/>
      <c r="B3" s="520"/>
      <c r="C3" s="520"/>
      <c r="D3" s="520"/>
      <c r="E3" s="520"/>
      <c r="F3" s="168"/>
      <c r="G3" s="168"/>
      <c r="H3" s="168"/>
      <c r="I3" s="174"/>
      <c r="J3" s="174"/>
      <c r="K3" s="174"/>
      <c r="L3" s="174"/>
      <c r="M3" s="174"/>
      <c r="N3" s="174"/>
      <c r="O3" s="174"/>
      <c r="P3" s="174"/>
      <c r="Q3" s="174"/>
      <c r="R3" s="174"/>
      <c r="S3" s="174"/>
      <c r="T3" s="174"/>
      <c r="U3" s="174"/>
      <c r="V3" s="174"/>
      <c r="W3" s="174"/>
      <c r="X3" s="174"/>
      <c r="Y3" s="174"/>
      <c r="Z3" s="174"/>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row>
    <row r="4" spans="1:51" ht="30.75" customHeight="1" x14ac:dyDescent="0.25">
      <c r="A4" s="523" t="s">
        <v>610</v>
      </c>
      <c r="B4" s="524" t="s">
        <v>611</v>
      </c>
      <c r="C4" s="523" t="s">
        <v>612</v>
      </c>
      <c r="D4" s="525" t="s">
        <v>613</v>
      </c>
      <c r="E4" s="525"/>
      <c r="F4" s="525"/>
      <c r="G4" s="525"/>
      <c r="H4" s="525"/>
      <c r="I4" s="525"/>
      <c r="J4" s="526" t="s">
        <v>614</v>
      </c>
      <c r="K4" s="526" t="s">
        <v>615</v>
      </c>
      <c r="L4" s="526"/>
      <c r="M4" s="526"/>
      <c r="N4" s="526"/>
      <c r="O4" s="526"/>
      <c r="P4" s="526"/>
      <c r="Q4" s="526"/>
      <c r="R4" s="177"/>
      <c r="S4" s="177"/>
      <c r="T4" s="527" t="s">
        <v>616</v>
      </c>
      <c r="U4" s="513" t="s">
        <v>617</v>
      </c>
      <c r="V4" s="513"/>
      <c r="W4" s="513"/>
      <c r="X4" s="513"/>
      <c r="Y4" s="513"/>
      <c r="Z4" s="513"/>
      <c r="AA4" s="514" t="s">
        <v>618</v>
      </c>
      <c r="AB4" s="514" t="s">
        <v>23</v>
      </c>
      <c r="AC4" s="178" t="s">
        <v>59</v>
      </c>
      <c r="AD4" s="178" t="s">
        <v>619</v>
      </c>
      <c r="AE4" s="178" t="s">
        <v>620</v>
      </c>
      <c r="AF4" s="178" t="s">
        <v>621</v>
      </c>
      <c r="AG4" s="178" t="s">
        <v>622</v>
      </c>
      <c r="AH4" s="178" t="s">
        <v>623</v>
      </c>
      <c r="AI4" s="180" t="s">
        <v>624</v>
      </c>
      <c r="AJ4" s="180" t="s">
        <v>625</v>
      </c>
      <c r="AK4" s="500" t="s">
        <v>24</v>
      </c>
      <c r="AL4" s="500"/>
      <c r="AM4" s="500"/>
      <c r="AN4" s="180" t="s">
        <v>626</v>
      </c>
      <c r="AO4" s="515" t="s">
        <v>627</v>
      </c>
      <c r="AP4" s="515"/>
      <c r="AQ4" s="515"/>
    </row>
    <row r="5" spans="1:51" s="189" customFormat="1" ht="38.25" x14ac:dyDescent="0.25">
      <c r="A5" s="523"/>
      <c r="B5" s="524"/>
      <c r="C5" s="523"/>
      <c r="D5" s="182" t="s">
        <v>628</v>
      </c>
      <c r="E5" s="182" t="s">
        <v>629</v>
      </c>
      <c r="F5" s="183" t="s">
        <v>630</v>
      </c>
      <c r="G5" s="183" t="s">
        <v>631</v>
      </c>
      <c r="H5" s="183" t="s">
        <v>632</v>
      </c>
      <c r="I5" s="182" t="s">
        <v>633</v>
      </c>
      <c r="J5" s="526"/>
      <c r="K5" s="184" t="s">
        <v>634</v>
      </c>
      <c r="L5" s="185">
        <v>0.25</v>
      </c>
      <c r="M5" s="184" t="s">
        <v>635</v>
      </c>
      <c r="N5" s="185">
        <v>0.25</v>
      </c>
      <c r="O5" s="184" t="s">
        <v>636</v>
      </c>
      <c r="P5" s="185">
        <v>0.25</v>
      </c>
      <c r="Q5" s="184" t="s">
        <v>637</v>
      </c>
      <c r="R5" s="185">
        <v>0.25</v>
      </c>
      <c r="S5" s="186" t="s">
        <v>638</v>
      </c>
      <c r="T5" s="527"/>
      <c r="U5" s="187" t="s">
        <v>639</v>
      </c>
      <c r="V5" s="188">
        <v>0.5</v>
      </c>
      <c r="W5" s="187" t="s">
        <v>640</v>
      </c>
      <c r="X5" s="188">
        <v>0.5</v>
      </c>
      <c r="Y5" s="187" t="s">
        <v>641</v>
      </c>
      <c r="Z5" s="187" t="s">
        <v>642</v>
      </c>
      <c r="AA5" s="514"/>
      <c r="AB5" s="514"/>
      <c r="AC5" s="180"/>
      <c r="AD5" s="180"/>
      <c r="AE5" s="180"/>
      <c r="AF5" s="180"/>
      <c r="AG5" s="180"/>
      <c r="AH5" s="180"/>
      <c r="AI5" s="180"/>
      <c r="AJ5" s="180"/>
      <c r="AK5" s="180"/>
      <c r="AL5" s="180"/>
      <c r="AM5" s="180"/>
      <c r="AN5" s="180"/>
      <c r="AO5" s="515"/>
      <c r="AP5" s="515"/>
      <c r="AQ5" s="515"/>
      <c r="AR5" s="180"/>
      <c r="AS5" s="180"/>
      <c r="AT5" s="180"/>
      <c r="AU5" s="180"/>
      <c r="AV5" s="180"/>
      <c r="AW5" s="180"/>
      <c r="AX5" s="180"/>
    </row>
    <row r="6" spans="1:51" ht="60" customHeight="1" x14ac:dyDescent="0.2">
      <c r="A6" s="501" t="s">
        <v>698</v>
      </c>
      <c r="B6" s="490" t="s">
        <v>699</v>
      </c>
      <c r="C6" s="490" t="s">
        <v>699</v>
      </c>
      <c r="D6" s="504" t="s">
        <v>700</v>
      </c>
      <c r="E6" s="507" t="s">
        <v>701</v>
      </c>
      <c r="F6" s="487" t="s">
        <v>75</v>
      </c>
      <c r="G6" s="487" t="s">
        <v>208</v>
      </c>
      <c r="H6" s="490">
        <v>16</v>
      </c>
      <c r="I6" s="493" t="s">
        <v>702</v>
      </c>
      <c r="J6" s="190" t="s">
        <v>703</v>
      </c>
      <c r="K6" s="191" t="s">
        <v>79</v>
      </c>
      <c r="L6" s="191">
        <f t="shared" ref="L6:L13" si="0">IF(K6="NO",25,IF(K6="SI",0,""))</f>
        <v>25</v>
      </c>
      <c r="M6" s="191" t="s">
        <v>78</v>
      </c>
      <c r="N6" s="191">
        <f t="shared" ref="N6:N13" si="1">IF(M6="NO",25,IF(M6="SI",0,""))</f>
        <v>0</v>
      </c>
      <c r="O6" s="191" t="s">
        <v>78</v>
      </c>
      <c r="P6" s="191">
        <f t="shared" ref="P6:P13" si="2">IF(O6="NO",25,IF(O6="SI",0,""))</f>
        <v>0</v>
      </c>
      <c r="Q6" s="191" t="s">
        <v>78</v>
      </c>
      <c r="R6" s="192">
        <f t="shared" ref="R6:R13" si="3">IF(Q6="NO",25,IF(Q6="SI",0,""))</f>
        <v>0</v>
      </c>
      <c r="S6" s="192">
        <f t="shared" ref="S6:S13" si="4">IF(AND(L6="",N6="",P6="",R6=""),"",SUM(L6,N6,P6,R6))</f>
        <v>25</v>
      </c>
      <c r="T6" s="193" t="str">
        <f t="shared" ref="T6:T13" si="5">IF(S6=0,"Adecuado",IF(S6&lt;100,"Parcialmente adecuado",IF(S6=100,"Inadecuado","")))</f>
        <v>Parcialmente adecuado</v>
      </c>
      <c r="U6" s="191" t="s">
        <v>78</v>
      </c>
      <c r="V6" s="192">
        <f t="shared" ref="V6:V13" si="6">IF(U6="NO",50,IF(U6="SI",0,""))</f>
        <v>0</v>
      </c>
      <c r="W6" s="191" t="s">
        <v>78</v>
      </c>
      <c r="X6" s="194">
        <f t="shared" ref="X6:X13" si="7">IF(W6="NO",50,IF(W6="SI",0,""))</f>
        <v>0</v>
      </c>
      <c r="Y6" s="194">
        <f t="shared" ref="Y6:Y13" si="8">IF(AND(V6="",X6=""),"",SUM(V6,X6))</f>
        <v>0</v>
      </c>
      <c r="Z6" s="194" t="str">
        <f t="shared" ref="Z6:Z13" si="9">IF(Y6=0,"EFECTIVO",IF(Y6&lt;100,"CON DEFICIENCIAS",IF(Y6=100,"INEFECTIVO","")))</f>
        <v>EFECTIVO</v>
      </c>
      <c r="AA6" s="195" t="s">
        <v>704</v>
      </c>
      <c r="AB6" s="496" t="s">
        <v>651</v>
      </c>
      <c r="AC6" s="180" t="s">
        <v>652</v>
      </c>
      <c r="AD6" s="180" t="s">
        <v>653</v>
      </c>
      <c r="AE6" s="180" t="s">
        <v>654</v>
      </c>
      <c r="AF6" s="180" t="s">
        <v>655</v>
      </c>
      <c r="AG6" s="180" t="s">
        <v>656</v>
      </c>
      <c r="AH6" s="180" t="s">
        <v>657</v>
      </c>
      <c r="AI6" s="180" t="s">
        <v>658</v>
      </c>
      <c r="AJ6" s="499" t="s">
        <v>659</v>
      </c>
      <c r="AK6" s="241" t="s">
        <v>705</v>
      </c>
      <c r="AL6" s="242"/>
      <c r="AM6" s="243"/>
      <c r="AN6" s="169" t="s">
        <v>706</v>
      </c>
      <c r="AO6" s="466" t="s">
        <v>707</v>
      </c>
      <c r="AP6" s="466"/>
      <c r="AQ6" s="466"/>
      <c r="AY6" s="170"/>
    </row>
    <row r="7" spans="1:51" ht="57" customHeight="1" x14ac:dyDescent="0.2">
      <c r="A7" s="502"/>
      <c r="B7" s="491"/>
      <c r="C7" s="491"/>
      <c r="D7" s="505"/>
      <c r="E7" s="508"/>
      <c r="F7" s="488"/>
      <c r="G7" s="488"/>
      <c r="H7" s="491"/>
      <c r="I7" s="494"/>
      <c r="J7" s="197" t="s">
        <v>708</v>
      </c>
      <c r="K7" s="191" t="s">
        <v>79</v>
      </c>
      <c r="L7" s="191">
        <f t="shared" si="0"/>
        <v>25</v>
      </c>
      <c r="M7" s="191" t="s">
        <v>78</v>
      </c>
      <c r="N7" s="191">
        <f t="shared" si="1"/>
        <v>0</v>
      </c>
      <c r="O7" s="191" t="s">
        <v>79</v>
      </c>
      <c r="P7" s="191">
        <f t="shared" si="2"/>
        <v>25</v>
      </c>
      <c r="Q7" s="191" t="s">
        <v>78</v>
      </c>
      <c r="R7" s="192">
        <f t="shared" si="3"/>
        <v>0</v>
      </c>
      <c r="S7" s="192">
        <f t="shared" si="4"/>
        <v>50</v>
      </c>
      <c r="T7" s="193" t="str">
        <f t="shared" si="5"/>
        <v>Parcialmente adecuado</v>
      </c>
      <c r="U7" s="191" t="s">
        <v>78</v>
      </c>
      <c r="V7" s="192">
        <f t="shared" si="6"/>
        <v>0</v>
      </c>
      <c r="W7" s="191" t="s">
        <v>78</v>
      </c>
      <c r="X7" s="194">
        <f t="shared" si="7"/>
        <v>0</v>
      </c>
      <c r="Y7" s="194">
        <f t="shared" si="8"/>
        <v>0</v>
      </c>
      <c r="Z7" s="194" t="str">
        <f t="shared" si="9"/>
        <v>EFECTIVO</v>
      </c>
      <c r="AA7" s="195" t="s">
        <v>709</v>
      </c>
      <c r="AB7" s="497"/>
      <c r="AC7" s="169" t="s">
        <v>710</v>
      </c>
      <c r="AD7" s="180" t="s">
        <v>653</v>
      </c>
      <c r="AE7" s="180" t="s">
        <v>654</v>
      </c>
      <c r="AF7" s="169" t="s">
        <v>655</v>
      </c>
      <c r="AG7" s="180" t="s">
        <v>656</v>
      </c>
      <c r="AH7" s="180" t="s">
        <v>657</v>
      </c>
      <c r="AI7" s="180" t="s">
        <v>711</v>
      </c>
      <c r="AJ7" s="500"/>
      <c r="AK7" s="241" t="s">
        <v>712</v>
      </c>
      <c r="AL7" s="242"/>
      <c r="AM7" s="243"/>
      <c r="AN7" s="169" t="s">
        <v>713</v>
      </c>
      <c r="AO7" s="466"/>
      <c r="AP7" s="466"/>
      <c r="AQ7" s="466"/>
      <c r="AY7" s="170"/>
    </row>
    <row r="8" spans="1:51" ht="51" x14ac:dyDescent="0.2">
      <c r="A8" s="502"/>
      <c r="B8" s="491"/>
      <c r="C8" s="491"/>
      <c r="D8" s="505"/>
      <c r="E8" s="508"/>
      <c r="F8" s="488"/>
      <c r="G8" s="488"/>
      <c r="H8" s="491"/>
      <c r="I8" s="494"/>
      <c r="J8" s="190" t="s">
        <v>714</v>
      </c>
      <c r="K8" s="191" t="s">
        <v>79</v>
      </c>
      <c r="L8" s="191">
        <f t="shared" si="0"/>
        <v>25</v>
      </c>
      <c r="M8" s="191" t="s">
        <v>78</v>
      </c>
      <c r="N8" s="191">
        <f t="shared" si="1"/>
        <v>0</v>
      </c>
      <c r="O8" s="191" t="s">
        <v>78</v>
      </c>
      <c r="P8" s="191">
        <f t="shared" si="2"/>
        <v>0</v>
      </c>
      <c r="Q8" s="191" t="s">
        <v>78</v>
      </c>
      <c r="R8" s="192">
        <f t="shared" si="3"/>
        <v>0</v>
      </c>
      <c r="S8" s="192">
        <f t="shared" si="4"/>
        <v>25</v>
      </c>
      <c r="T8" s="193" t="str">
        <f t="shared" si="5"/>
        <v>Parcialmente adecuado</v>
      </c>
      <c r="U8" s="191" t="s">
        <v>78</v>
      </c>
      <c r="V8" s="192">
        <f t="shared" si="6"/>
        <v>0</v>
      </c>
      <c r="W8" s="191" t="s">
        <v>79</v>
      </c>
      <c r="X8" s="194">
        <f t="shared" si="7"/>
        <v>50</v>
      </c>
      <c r="Y8" s="194">
        <f t="shared" si="8"/>
        <v>50</v>
      </c>
      <c r="Z8" s="194" t="str">
        <f t="shared" si="9"/>
        <v>CON DEFICIENCIAS</v>
      </c>
      <c r="AA8" s="195" t="s">
        <v>715</v>
      </c>
      <c r="AB8" s="497"/>
      <c r="AC8" s="180" t="s">
        <v>652</v>
      </c>
      <c r="AD8" s="180" t="s">
        <v>653</v>
      </c>
      <c r="AE8" s="180" t="s">
        <v>654</v>
      </c>
      <c r="AF8" s="180" t="s">
        <v>655</v>
      </c>
      <c r="AG8" s="180" t="s">
        <v>656</v>
      </c>
      <c r="AH8" s="180" t="s">
        <v>657</v>
      </c>
      <c r="AI8" s="180" t="s">
        <v>658</v>
      </c>
      <c r="AJ8" s="500"/>
      <c r="AK8" s="241"/>
      <c r="AL8" s="242"/>
      <c r="AM8" s="243"/>
      <c r="AO8" s="466"/>
      <c r="AP8" s="466"/>
      <c r="AQ8" s="466"/>
      <c r="AY8" s="170"/>
    </row>
    <row r="9" spans="1:51" ht="31.5" customHeight="1" x14ac:dyDescent="0.2">
      <c r="A9" s="516"/>
      <c r="B9" s="511"/>
      <c r="C9" s="511"/>
      <c r="D9" s="517"/>
      <c r="E9" s="518"/>
      <c r="F9" s="510"/>
      <c r="G9" s="510"/>
      <c r="H9" s="511"/>
      <c r="I9" s="512"/>
      <c r="J9" s="190" t="s">
        <v>716</v>
      </c>
      <c r="K9" s="191" t="s">
        <v>78</v>
      </c>
      <c r="L9" s="191">
        <f t="shared" si="0"/>
        <v>0</v>
      </c>
      <c r="M9" s="191" t="s">
        <v>78</v>
      </c>
      <c r="N9" s="191">
        <f t="shared" si="1"/>
        <v>0</v>
      </c>
      <c r="O9" s="191" t="s">
        <v>78</v>
      </c>
      <c r="P9" s="191">
        <f t="shared" si="2"/>
        <v>0</v>
      </c>
      <c r="Q9" s="191" t="s">
        <v>78</v>
      </c>
      <c r="R9" s="192">
        <f t="shared" si="3"/>
        <v>0</v>
      </c>
      <c r="S9" s="192">
        <f t="shared" si="4"/>
        <v>0</v>
      </c>
      <c r="T9" s="193" t="str">
        <f t="shared" si="5"/>
        <v>Adecuado</v>
      </c>
      <c r="U9" s="191" t="s">
        <v>78</v>
      </c>
      <c r="V9" s="192">
        <f t="shared" si="6"/>
        <v>0</v>
      </c>
      <c r="W9" s="191" t="s">
        <v>78</v>
      </c>
      <c r="X9" s="194">
        <f t="shared" si="7"/>
        <v>0</v>
      </c>
      <c r="Y9" s="194">
        <f t="shared" si="8"/>
        <v>0</v>
      </c>
      <c r="Z9" s="194" t="str">
        <f t="shared" si="9"/>
        <v>EFECTIVO</v>
      </c>
      <c r="AA9" s="195" t="s">
        <v>717</v>
      </c>
      <c r="AB9" s="498"/>
      <c r="AC9" s="180" t="s">
        <v>652</v>
      </c>
      <c r="AD9" s="180" t="s">
        <v>653</v>
      </c>
      <c r="AE9" s="180" t="s">
        <v>654</v>
      </c>
      <c r="AF9" s="180" t="s">
        <v>655</v>
      </c>
      <c r="AG9" s="180" t="s">
        <v>656</v>
      </c>
      <c r="AH9" s="180" t="s">
        <v>657</v>
      </c>
      <c r="AI9" s="180" t="s">
        <v>658</v>
      </c>
      <c r="AJ9" s="500"/>
      <c r="AK9" s="241"/>
      <c r="AL9" s="242"/>
      <c r="AM9" s="243"/>
      <c r="AO9" s="466"/>
      <c r="AP9" s="466"/>
      <c r="AQ9" s="466"/>
      <c r="AY9" s="170"/>
    </row>
    <row r="10" spans="1:51" ht="64.5" customHeight="1" x14ac:dyDescent="0.2">
      <c r="A10" s="501" t="s">
        <v>718</v>
      </c>
      <c r="B10" s="490" t="s">
        <v>699</v>
      </c>
      <c r="C10" s="490" t="s">
        <v>699</v>
      </c>
      <c r="D10" s="504" t="s">
        <v>719</v>
      </c>
      <c r="E10" s="507" t="s">
        <v>720</v>
      </c>
      <c r="F10" s="487" t="s">
        <v>95</v>
      </c>
      <c r="G10" s="487" t="s">
        <v>721</v>
      </c>
      <c r="H10" s="490">
        <v>16</v>
      </c>
      <c r="I10" s="493" t="s">
        <v>722</v>
      </c>
      <c r="J10" s="190" t="s">
        <v>723</v>
      </c>
      <c r="K10" s="191" t="s">
        <v>79</v>
      </c>
      <c r="L10" s="191">
        <f t="shared" si="0"/>
        <v>25</v>
      </c>
      <c r="M10" s="191" t="s">
        <v>78</v>
      </c>
      <c r="N10" s="191">
        <f t="shared" si="1"/>
        <v>0</v>
      </c>
      <c r="O10" s="191" t="s">
        <v>78</v>
      </c>
      <c r="P10" s="191">
        <f t="shared" si="2"/>
        <v>0</v>
      </c>
      <c r="Q10" s="191" t="s">
        <v>78</v>
      </c>
      <c r="R10" s="192">
        <f t="shared" si="3"/>
        <v>0</v>
      </c>
      <c r="S10" s="192">
        <f t="shared" si="4"/>
        <v>25</v>
      </c>
      <c r="T10" s="193" t="str">
        <f t="shared" si="5"/>
        <v>Parcialmente adecuado</v>
      </c>
      <c r="U10" s="191" t="s">
        <v>78</v>
      </c>
      <c r="V10" s="192">
        <f t="shared" si="6"/>
        <v>0</v>
      </c>
      <c r="W10" s="191" t="s">
        <v>78</v>
      </c>
      <c r="X10" s="194">
        <f t="shared" si="7"/>
        <v>0</v>
      </c>
      <c r="Y10" s="194">
        <f t="shared" si="8"/>
        <v>0</v>
      </c>
      <c r="Z10" s="194" t="str">
        <f t="shared" si="9"/>
        <v>EFECTIVO</v>
      </c>
      <c r="AA10" s="195" t="s">
        <v>724</v>
      </c>
      <c r="AB10" s="496" t="s">
        <v>651</v>
      </c>
      <c r="AC10" s="180" t="s">
        <v>652</v>
      </c>
      <c r="AD10" s="180" t="s">
        <v>653</v>
      </c>
      <c r="AE10" s="180" t="s">
        <v>654</v>
      </c>
      <c r="AF10" s="180" t="s">
        <v>655</v>
      </c>
      <c r="AG10" s="180" t="s">
        <v>656</v>
      </c>
      <c r="AH10" s="180" t="s">
        <v>657</v>
      </c>
      <c r="AI10" s="180" t="s">
        <v>658</v>
      </c>
      <c r="AJ10" s="499" t="s">
        <v>659</v>
      </c>
      <c r="AK10" s="241" t="s">
        <v>725</v>
      </c>
      <c r="AL10" s="242"/>
      <c r="AM10" s="243"/>
      <c r="AN10" s="169">
        <v>2</v>
      </c>
      <c r="AO10" s="466" t="s">
        <v>726</v>
      </c>
      <c r="AP10" s="466"/>
      <c r="AQ10" s="466"/>
      <c r="AY10" s="170"/>
    </row>
    <row r="11" spans="1:51" ht="64.5" customHeight="1" x14ac:dyDescent="0.2">
      <c r="A11" s="502"/>
      <c r="B11" s="491"/>
      <c r="C11" s="491"/>
      <c r="D11" s="505"/>
      <c r="E11" s="508"/>
      <c r="F11" s="488"/>
      <c r="G11" s="488"/>
      <c r="H11" s="491"/>
      <c r="I11" s="494"/>
      <c r="J11" s="190" t="s">
        <v>727</v>
      </c>
      <c r="K11" s="191" t="s">
        <v>78</v>
      </c>
      <c r="L11" s="191">
        <f t="shared" si="0"/>
        <v>0</v>
      </c>
      <c r="M11" s="191" t="s">
        <v>78</v>
      </c>
      <c r="N11" s="191">
        <f t="shared" si="1"/>
        <v>0</v>
      </c>
      <c r="O11" s="191" t="s">
        <v>78</v>
      </c>
      <c r="P11" s="191">
        <f t="shared" si="2"/>
        <v>0</v>
      </c>
      <c r="Q11" s="191" t="s">
        <v>78</v>
      </c>
      <c r="R11" s="192">
        <f t="shared" si="3"/>
        <v>0</v>
      </c>
      <c r="S11" s="192">
        <f t="shared" si="4"/>
        <v>0</v>
      </c>
      <c r="T11" s="193" t="str">
        <f t="shared" si="5"/>
        <v>Adecuado</v>
      </c>
      <c r="U11" s="191" t="s">
        <v>78</v>
      </c>
      <c r="V11" s="192">
        <f t="shared" si="6"/>
        <v>0</v>
      </c>
      <c r="W11" s="191" t="s">
        <v>78</v>
      </c>
      <c r="X11" s="194">
        <f t="shared" si="7"/>
        <v>0</v>
      </c>
      <c r="Y11" s="194">
        <f t="shared" si="8"/>
        <v>0</v>
      </c>
      <c r="Z11" s="194" t="str">
        <f t="shared" si="9"/>
        <v>EFECTIVO</v>
      </c>
      <c r="AA11" s="195" t="s">
        <v>728</v>
      </c>
      <c r="AB11" s="497"/>
      <c r="AC11" s="180" t="s">
        <v>652</v>
      </c>
      <c r="AD11" s="180" t="s">
        <v>653</v>
      </c>
      <c r="AE11" s="180" t="s">
        <v>654</v>
      </c>
      <c r="AF11" s="180" t="s">
        <v>655</v>
      </c>
      <c r="AG11" s="180" t="s">
        <v>656</v>
      </c>
      <c r="AH11" s="180" t="s">
        <v>657</v>
      </c>
      <c r="AI11" s="180" t="s">
        <v>658</v>
      </c>
      <c r="AJ11" s="500"/>
      <c r="AK11" s="241" t="s">
        <v>729</v>
      </c>
      <c r="AL11" s="242"/>
      <c r="AM11" s="243"/>
      <c r="AN11" s="169">
        <v>3</v>
      </c>
      <c r="AO11" s="466"/>
      <c r="AP11" s="466"/>
      <c r="AQ11" s="466"/>
      <c r="AY11" s="170"/>
    </row>
    <row r="12" spans="1:51" ht="64.5" customHeight="1" x14ac:dyDescent="0.2">
      <c r="A12" s="502"/>
      <c r="B12" s="491"/>
      <c r="C12" s="491"/>
      <c r="D12" s="505"/>
      <c r="E12" s="508"/>
      <c r="F12" s="488"/>
      <c r="G12" s="488"/>
      <c r="H12" s="491"/>
      <c r="I12" s="494"/>
      <c r="J12" s="190" t="s">
        <v>730</v>
      </c>
      <c r="K12" s="191" t="s">
        <v>78</v>
      </c>
      <c r="L12" s="191">
        <f t="shared" si="0"/>
        <v>0</v>
      </c>
      <c r="M12" s="191" t="s">
        <v>78</v>
      </c>
      <c r="N12" s="191">
        <f t="shared" si="1"/>
        <v>0</v>
      </c>
      <c r="O12" s="191" t="s">
        <v>78</v>
      </c>
      <c r="P12" s="191">
        <f t="shared" si="2"/>
        <v>0</v>
      </c>
      <c r="Q12" s="191" t="s">
        <v>78</v>
      </c>
      <c r="R12" s="192">
        <f t="shared" si="3"/>
        <v>0</v>
      </c>
      <c r="S12" s="192">
        <f t="shared" si="4"/>
        <v>0</v>
      </c>
      <c r="T12" s="193" t="str">
        <f t="shared" si="5"/>
        <v>Adecuado</v>
      </c>
      <c r="U12" s="191" t="s">
        <v>78</v>
      </c>
      <c r="V12" s="192">
        <f t="shared" si="6"/>
        <v>0</v>
      </c>
      <c r="W12" s="191" t="s">
        <v>78</v>
      </c>
      <c r="X12" s="194">
        <f t="shared" si="7"/>
        <v>0</v>
      </c>
      <c r="Y12" s="194">
        <f t="shared" si="8"/>
        <v>0</v>
      </c>
      <c r="Z12" s="194" t="str">
        <f t="shared" si="9"/>
        <v>EFECTIVO</v>
      </c>
      <c r="AA12" s="195" t="s">
        <v>731</v>
      </c>
      <c r="AB12" s="497"/>
      <c r="AC12" s="180" t="s">
        <v>652</v>
      </c>
      <c r="AD12" s="180" t="s">
        <v>653</v>
      </c>
      <c r="AE12" s="180" t="s">
        <v>654</v>
      </c>
      <c r="AF12" s="180" t="s">
        <v>655</v>
      </c>
      <c r="AG12" s="180" t="s">
        <v>656</v>
      </c>
      <c r="AH12" s="180" t="s">
        <v>657</v>
      </c>
      <c r="AI12" s="180" t="s">
        <v>658</v>
      </c>
      <c r="AJ12" s="500"/>
      <c r="AO12" s="466"/>
      <c r="AP12" s="466"/>
      <c r="AQ12" s="466"/>
      <c r="AY12" s="170"/>
    </row>
    <row r="13" spans="1:51" ht="64.5" customHeight="1" thickBot="1" x14ac:dyDescent="0.25">
      <c r="A13" s="503"/>
      <c r="B13" s="492"/>
      <c r="C13" s="492"/>
      <c r="D13" s="506"/>
      <c r="E13" s="509"/>
      <c r="F13" s="489"/>
      <c r="G13" s="489"/>
      <c r="H13" s="492"/>
      <c r="I13" s="495"/>
      <c r="J13" s="190"/>
      <c r="K13" s="191"/>
      <c r="L13" s="191" t="str">
        <f t="shared" si="0"/>
        <v/>
      </c>
      <c r="M13" s="191"/>
      <c r="N13" s="191" t="str">
        <f t="shared" si="1"/>
        <v/>
      </c>
      <c r="O13" s="191"/>
      <c r="P13" s="191" t="str">
        <f t="shared" si="2"/>
        <v/>
      </c>
      <c r="Q13" s="191"/>
      <c r="R13" s="192" t="str">
        <f t="shared" si="3"/>
        <v/>
      </c>
      <c r="S13" s="192" t="str">
        <f t="shared" si="4"/>
        <v/>
      </c>
      <c r="T13" s="193" t="str">
        <f t="shared" si="5"/>
        <v/>
      </c>
      <c r="U13" s="191"/>
      <c r="V13" s="192" t="str">
        <f t="shared" si="6"/>
        <v/>
      </c>
      <c r="W13" s="191"/>
      <c r="X13" s="194" t="str">
        <f t="shared" si="7"/>
        <v/>
      </c>
      <c r="Y13" s="194" t="str">
        <f t="shared" si="8"/>
        <v/>
      </c>
      <c r="Z13" s="194" t="str">
        <f t="shared" si="9"/>
        <v/>
      </c>
      <c r="AA13" s="195" t="s">
        <v>732</v>
      </c>
      <c r="AB13" s="498"/>
      <c r="AJ13" s="500"/>
      <c r="AO13" s="466"/>
      <c r="AP13" s="466"/>
      <c r="AQ13" s="466"/>
      <c r="AY13" s="170"/>
    </row>
    <row r="14" spans="1:51" ht="40.5" customHeight="1" thickBot="1" x14ac:dyDescent="0.25">
      <c r="A14" s="467"/>
      <c r="B14" s="468"/>
      <c r="C14" s="468"/>
      <c r="D14" s="468"/>
      <c r="E14" s="468"/>
      <c r="F14" s="468"/>
      <c r="G14" s="468"/>
      <c r="H14" s="468"/>
      <c r="I14" s="468"/>
      <c r="J14" s="468"/>
      <c r="K14" s="468"/>
      <c r="L14" s="468"/>
      <c r="M14" s="468"/>
      <c r="N14" s="468"/>
      <c r="O14" s="468"/>
      <c r="P14" s="199"/>
      <c r="Q14" s="469" t="s">
        <v>690</v>
      </c>
      <c r="R14" s="470"/>
      <c r="S14" s="470"/>
      <c r="T14" s="470"/>
      <c r="U14" s="470"/>
      <c r="V14" s="470"/>
      <c r="W14" s="470"/>
      <c r="X14" s="200"/>
      <c r="Y14" s="201"/>
      <c r="Z14" s="473"/>
      <c r="AA14" s="202"/>
      <c r="AB14" s="203"/>
      <c r="AO14" s="180"/>
      <c r="AP14" s="180"/>
      <c r="AQ14" s="180"/>
    </row>
    <row r="15" spans="1:51" ht="27" customHeight="1" thickBot="1" x14ac:dyDescent="0.25">
      <c r="A15" s="475"/>
      <c r="B15" s="476"/>
      <c r="C15" s="476"/>
      <c r="D15" s="476"/>
      <c r="E15" s="476"/>
      <c r="F15" s="476"/>
      <c r="G15" s="476"/>
      <c r="H15" s="476"/>
      <c r="I15" s="476"/>
      <c r="J15" s="476"/>
      <c r="K15" s="476"/>
      <c r="L15" s="476"/>
      <c r="M15" s="476"/>
      <c r="N15" s="476"/>
      <c r="O15" s="477"/>
      <c r="P15" s="204"/>
      <c r="Q15" s="471"/>
      <c r="R15" s="472"/>
      <c r="S15" s="472"/>
      <c r="T15" s="472"/>
      <c r="U15" s="472"/>
      <c r="V15" s="472"/>
      <c r="W15" s="472"/>
      <c r="X15" s="205"/>
      <c r="Y15" s="206"/>
      <c r="Z15" s="474"/>
      <c r="AA15" s="207"/>
      <c r="AB15" s="208"/>
    </row>
    <row r="16" spans="1:51" ht="23.25" customHeight="1" x14ac:dyDescent="0.2">
      <c r="A16" s="478"/>
      <c r="B16" s="479"/>
      <c r="C16" s="479"/>
      <c r="D16" s="479"/>
      <c r="E16" s="479"/>
      <c r="F16" s="479"/>
      <c r="G16" s="479"/>
      <c r="H16" s="479"/>
      <c r="I16" s="479"/>
      <c r="J16" s="479"/>
      <c r="K16" s="479"/>
      <c r="L16" s="479"/>
      <c r="M16" s="479"/>
      <c r="N16" s="479"/>
      <c r="O16" s="480"/>
      <c r="P16" s="204"/>
      <c r="Q16" s="484" t="s">
        <v>691</v>
      </c>
      <c r="R16" s="485"/>
      <c r="S16" s="485"/>
      <c r="T16" s="486"/>
      <c r="U16" s="484" t="s">
        <v>692</v>
      </c>
      <c r="V16" s="485"/>
      <c r="W16" s="485"/>
      <c r="X16" s="484">
        <f>+COUNTIF($U$6,$U$14)</f>
        <v>0</v>
      </c>
      <c r="Y16" s="486"/>
      <c r="Z16" s="454"/>
      <c r="AA16" s="207"/>
      <c r="AB16" s="208"/>
    </row>
    <row r="17" spans="1:28" ht="21" customHeight="1" x14ac:dyDescent="0.2">
      <c r="A17" s="478"/>
      <c r="B17" s="479"/>
      <c r="C17" s="479"/>
      <c r="D17" s="479"/>
      <c r="E17" s="479"/>
      <c r="F17" s="479"/>
      <c r="G17" s="479"/>
      <c r="H17" s="479"/>
      <c r="I17" s="479"/>
      <c r="J17" s="479"/>
      <c r="K17" s="479"/>
      <c r="L17" s="479"/>
      <c r="M17" s="479"/>
      <c r="N17" s="479"/>
      <c r="O17" s="480"/>
      <c r="P17" s="204"/>
      <c r="Q17" s="457" t="s">
        <v>693</v>
      </c>
      <c r="R17" s="458"/>
      <c r="S17" s="458"/>
      <c r="T17" s="459"/>
      <c r="U17" s="457" t="s">
        <v>694</v>
      </c>
      <c r="V17" s="458"/>
      <c r="W17" s="458"/>
      <c r="X17" s="457">
        <f>+COUNTIF($U$6,$U$14)</f>
        <v>0</v>
      </c>
      <c r="Y17" s="459"/>
      <c r="Z17" s="455"/>
      <c r="AA17" s="207"/>
      <c r="AB17" s="208"/>
    </row>
    <row r="18" spans="1:28" ht="24" customHeight="1" thickBot="1" x14ac:dyDescent="0.25">
      <c r="A18" s="481"/>
      <c r="B18" s="482"/>
      <c r="C18" s="482"/>
      <c r="D18" s="482"/>
      <c r="E18" s="482"/>
      <c r="F18" s="482"/>
      <c r="G18" s="482"/>
      <c r="H18" s="482"/>
      <c r="I18" s="482"/>
      <c r="J18" s="482"/>
      <c r="K18" s="482"/>
      <c r="L18" s="482"/>
      <c r="M18" s="482"/>
      <c r="N18" s="482"/>
      <c r="O18" s="483"/>
      <c r="P18" s="204"/>
      <c r="Q18" s="460" t="s">
        <v>695</v>
      </c>
      <c r="R18" s="461"/>
      <c r="S18" s="461"/>
      <c r="T18" s="462"/>
      <c r="U18" s="463" t="s">
        <v>696</v>
      </c>
      <c r="V18" s="464"/>
      <c r="W18" s="464"/>
      <c r="X18" s="463">
        <f>+COUNTIF($U$6,$U$14)</f>
        <v>0</v>
      </c>
      <c r="Y18" s="465"/>
      <c r="Z18" s="456"/>
      <c r="AA18" s="207"/>
      <c r="AB18" s="208"/>
    </row>
    <row r="19" spans="1:28" ht="27" customHeight="1" thickBot="1" x14ac:dyDescent="0.25">
      <c r="A19" s="434" t="s">
        <v>697</v>
      </c>
      <c r="B19" s="435"/>
      <c r="C19" s="435"/>
      <c r="D19" s="435"/>
      <c r="E19" s="435"/>
      <c r="F19" s="435"/>
      <c r="G19" s="435"/>
      <c r="H19" s="435"/>
      <c r="I19" s="435"/>
      <c r="J19" s="435"/>
      <c r="K19" s="435"/>
      <c r="L19" s="435"/>
      <c r="M19" s="435"/>
      <c r="N19" s="435"/>
      <c r="O19" s="436"/>
      <c r="P19" s="209"/>
      <c r="Q19" s="437"/>
      <c r="R19" s="438"/>
      <c r="S19" s="438"/>
      <c r="T19" s="438"/>
      <c r="U19" s="438"/>
      <c r="V19" s="438"/>
      <c r="W19" s="438"/>
      <c r="X19" s="438"/>
      <c r="Y19" s="438"/>
      <c r="Z19" s="438"/>
      <c r="AA19" s="210"/>
    </row>
    <row r="20" spans="1:28" ht="24.75" customHeight="1" x14ac:dyDescent="0.2">
      <c r="A20" s="443"/>
      <c r="B20" s="444"/>
      <c r="C20" s="444"/>
      <c r="D20" s="444"/>
      <c r="E20" s="444"/>
      <c r="F20" s="444"/>
      <c r="G20" s="444"/>
      <c r="H20" s="444"/>
      <c r="I20" s="444"/>
      <c r="J20" s="444"/>
      <c r="K20" s="444"/>
      <c r="L20" s="444"/>
      <c r="M20" s="444"/>
      <c r="N20" s="444"/>
      <c r="O20" s="445"/>
      <c r="P20" s="211"/>
      <c r="Q20" s="439"/>
      <c r="R20" s="440"/>
      <c r="S20" s="440"/>
      <c r="T20" s="440"/>
      <c r="U20" s="440"/>
      <c r="V20" s="440"/>
      <c r="W20" s="440"/>
      <c r="X20" s="440"/>
      <c r="Y20" s="440"/>
      <c r="Z20" s="440"/>
      <c r="AA20" s="210"/>
    </row>
    <row r="21" spans="1:28" ht="22.5" customHeight="1" x14ac:dyDescent="0.2">
      <c r="A21" s="446"/>
      <c r="B21" s="447"/>
      <c r="C21" s="447"/>
      <c r="D21" s="447"/>
      <c r="E21" s="447"/>
      <c r="F21" s="447"/>
      <c r="G21" s="447"/>
      <c r="H21" s="447"/>
      <c r="I21" s="447"/>
      <c r="J21" s="447"/>
      <c r="K21" s="447"/>
      <c r="L21" s="447"/>
      <c r="M21" s="447"/>
      <c r="N21" s="447"/>
      <c r="O21" s="448"/>
      <c r="P21" s="212"/>
      <c r="Q21" s="439"/>
      <c r="R21" s="440"/>
      <c r="S21" s="440"/>
      <c r="T21" s="440"/>
      <c r="U21" s="440"/>
      <c r="V21" s="440"/>
      <c r="W21" s="440"/>
      <c r="X21" s="440"/>
      <c r="Y21" s="440"/>
      <c r="Z21" s="440"/>
      <c r="AA21" s="210"/>
    </row>
    <row r="22" spans="1:28" ht="27.75" customHeight="1" thickBot="1" x14ac:dyDescent="0.25">
      <c r="A22" s="449"/>
      <c r="B22" s="450"/>
      <c r="C22" s="450"/>
      <c r="D22" s="450"/>
      <c r="E22" s="450"/>
      <c r="F22" s="450"/>
      <c r="G22" s="450"/>
      <c r="H22" s="450"/>
      <c r="I22" s="450"/>
      <c r="J22" s="450"/>
      <c r="K22" s="450"/>
      <c r="L22" s="450"/>
      <c r="M22" s="450"/>
      <c r="N22" s="450"/>
      <c r="O22" s="451"/>
      <c r="P22" s="213"/>
      <c r="Q22" s="441"/>
      <c r="R22" s="442"/>
      <c r="S22" s="442"/>
      <c r="T22" s="442"/>
      <c r="U22" s="442"/>
      <c r="V22" s="442"/>
      <c r="W22" s="442"/>
      <c r="X22" s="442"/>
      <c r="Y22" s="442"/>
      <c r="Z22" s="442"/>
      <c r="AA22" s="214"/>
    </row>
    <row r="23" spans="1:28" ht="15" customHeight="1" x14ac:dyDescent="0.2">
      <c r="A23" s="452"/>
      <c r="B23" s="453"/>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row>
  </sheetData>
  <mergeCells count="63">
    <mergeCell ref="A1:AA1"/>
    <mergeCell ref="A2:AA2"/>
    <mergeCell ref="A3:E3"/>
    <mergeCell ref="A4:A5"/>
    <mergeCell ref="B4:B5"/>
    <mergeCell ref="C4:C5"/>
    <mergeCell ref="D4:I4"/>
    <mergeCell ref="J4:J5"/>
    <mergeCell ref="K4:Q4"/>
    <mergeCell ref="T4:T5"/>
    <mergeCell ref="AO4:AQ5"/>
    <mergeCell ref="A6:A9"/>
    <mergeCell ref="B6:B9"/>
    <mergeCell ref="C6:C9"/>
    <mergeCell ref="D6:D9"/>
    <mergeCell ref="E6:E9"/>
    <mergeCell ref="AJ6:AJ9"/>
    <mergeCell ref="U4:Z4"/>
    <mergeCell ref="AA4:AA5"/>
    <mergeCell ref="AB4:AB5"/>
    <mergeCell ref="AK4:AM4"/>
    <mergeCell ref="F6:F9"/>
    <mergeCell ref="G6:G9"/>
    <mergeCell ref="H6:H9"/>
    <mergeCell ref="I6:I9"/>
    <mergeCell ref="AB6:AB9"/>
    <mergeCell ref="A10:A13"/>
    <mergeCell ref="B10:B13"/>
    <mergeCell ref="C10:C13"/>
    <mergeCell ref="D10:D13"/>
    <mergeCell ref="E10:E13"/>
    <mergeCell ref="AK6:AM6"/>
    <mergeCell ref="AO6:AQ9"/>
    <mergeCell ref="AK7:AM7"/>
    <mergeCell ref="AK8:AM8"/>
    <mergeCell ref="AK9:AM9"/>
    <mergeCell ref="AK10:AM10"/>
    <mergeCell ref="AO10:AQ13"/>
    <mergeCell ref="AK11:AM11"/>
    <mergeCell ref="A14:O14"/>
    <mergeCell ref="Q14:W15"/>
    <mergeCell ref="Z14:Z15"/>
    <mergeCell ref="A15:O18"/>
    <mergeCell ref="Q16:T16"/>
    <mergeCell ref="U16:W16"/>
    <mergeCell ref="X16:Y16"/>
    <mergeCell ref="F10:F13"/>
    <mergeCell ref="G10:G13"/>
    <mergeCell ref="H10:H13"/>
    <mergeCell ref="I10:I13"/>
    <mergeCell ref="AB10:AB13"/>
    <mergeCell ref="AJ10:AJ13"/>
    <mergeCell ref="A19:O19"/>
    <mergeCell ref="Q19:Z22"/>
    <mergeCell ref="A20:O22"/>
    <mergeCell ref="A23:Z23"/>
    <mergeCell ref="Z16:Z18"/>
    <mergeCell ref="Q17:T17"/>
    <mergeCell ref="U17:W17"/>
    <mergeCell ref="X17:Y17"/>
    <mergeCell ref="Q18:T18"/>
    <mergeCell ref="U18:W18"/>
    <mergeCell ref="X18:Y18"/>
  </mergeCells>
  <conditionalFormatting sqref="Z16 Z14">
    <cfRule type="cellIs" dxfId="216" priority="95" stopIfTrue="1" operator="equal">
      <formula>"CON DEFICIENCIAS"</formula>
    </cfRule>
    <cfRule type="cellIs" dxfId="215" priority="96" operator="equal">
      <formula>"INEFICIENTE"</formula>
    </cfRule>
    <cfRule type="cellIs" dxfId="214" priority="97" operator="equal">
      <formula>"EFICIENTE"</formula>
    </cfRule>
  </conditionalFormatting>
  <conditionalFormatting sqref="A3">
    <cfRule type="iconSet" priority="93">
      <iconSet iconSet="3Arrows">
        <cfvo type="percent" val="0"/>
        <cfvo type="percent" val="33"/>
        <cfvo type="percent" val="67"/>
      </iconSet>
    </cfRule>
    <cfRule type="dataBar" priority="94">
      <dataBar>
        <cfvo type="min"/>
        <cfvo type="max"/>
        <color rgb="FF63C384"/>
      </dataBar>
    </cfRule>
  </conditionalFormatting>
  <conditionalFormatting sqref="A3 A1">
    <cfRule type="colorScale" priority="92">
      <colorScale>
        <cfvo type="min"/>
        <cfvo type="max"/>
        <color rgb="FF63BE7B"/>
        <color rgb="FFFCFCFF"/>
      </colorScale>
    </cfRule>
  </conditionalFormatting>
  <conditionalFormatting sqref="A2">
    <cfRule type="colorScale" priority="91">
      <colorScale>
        <cfvo type="min"/>
        <cfvo type="max"/>
        <color rgb="FF63BE7B"/>
        <color rgb="FFFCFCFF"/>
      </colorScale>
    </cfRule>
  </conditionalFormatting>
  <conditionalFormatting sqref="J13">
    <cfRule type="cellIs" dxfId="213" priority="88" operator="equal">
      <formula>"MEDIO"</formula>
    </cfRule>
    <cfRule type="cellIs" dxfId="212" priority="89" operator="equal">
      <formula>"ALTO"</formula>
    </cfRule>
    <cfRule type="cellIs" dxfId="211" priority="90" operator="equal">
      <formula>"CRÍTICO"</formula>
    </cfRule>
  </conditionalFormatting>
  <conditionalFormatting sqref="J13">
    <cfRule type="cellIs" dxfId="210" priority="87" operator="equal">
      <formula>"BAJO"</formula>
    </cfRule>
  </conditionalFormatting>
  <conditionalFormatting sqref="S13:T13">
    <cfRule type="cellIs" dxfId="209" priority="84" operator="equal">
      <formula>"INADECUADO"</formula>
    </cfRule>
    <cfRule type="cellIs" dxfId="208" priority="85" operator="equal">
      <formula>"PARCIALMENTE ADECUADO"</formula>
    </cfRule>
    <cfRule type="cellIs" dxfId="207" priority="86" operator="equal">
      <formula>"ADECUADO"</formula>
    </cfRule>
  </conditionalFormatting>
  <conditionalFormatting sqref="Y13:Z13">
    <cfRule type="cellIs" dxfId="206" priority="81" stopIfTrue="1" operator="equal">
      <formula>"INEFECTIVO"</formula>
    </cfRule>
    <cfRule type="cellIs" dxfId="205" priority="82" stopIfTrue="1" operator="equal">
      <formula>"CON DEFICIENCIAS"</formula>
    </cfRule>
    <cfRule type="cellIs" dxfId="204" priority="83" stopIfTrue="1" operator="equal">
      <formula>"EFECTIVO"</formula>
    </cfRule>
  </conditionalFormatting>
  <conditionalFormatting sqref="U13:X13 M13 O13:R13 K10:K13 K6:K8">
    <cfRule type="cellIs" dxfId="203" priority="79" stopIfTrue="1" operator="equal">
      <formula>"NO"</formula>
    </cfRule>
    <cfRule type="cellIs" dxfId="202" priority="80" stopIfTrue="1" operator="equal">
      <formula>"SI"</formula>
    </cfRule>
  </conditionalFormatting>
  <conditionalFormatting sqref="H10">
    <cfRule type="dataBar" priority="78">
      <dataBar>
        <cfvo type="min"/>
        <cfvo type="max"/>
        <color rgb="FF638EC6"/>
      </dataBar>
    </cfRule>
  </conditionalFormatting>
  <conditionalFormatting sqref="I10">
    <cfRule type="dataBar" priority="77">
      <dataBar>
        <cfvo type="min"/>
        <cfvo type="max"/>
        <color rgb="FF638EC6"/>
      </dataBar>
    </cfRule>
  </conditionalFormatting>
  <conditionalFormatting sqref="B10">
    <cfRule type="dataBar" priority="76">
      <dataBar>
        <cfvo type="min"/>
        <cfvo type="max"/>
        <color rgb="FF638EC6"/>
      </dataBar>
    </cfRule>
  </conditionalFormatting>
  <conditionalFormatting sqref="C6">
    <cfRule type="dataBar" priority="75">
      <dataBar>
        <cfvo type="min"/>
        <cfvo type="max"/>
        <color rgb="FF638EC6"/>
      </dataBar>
    </cfRule>
  </conditionalFormatting>
  <conditionalFormatting sqref="J10">
    <cfRule type="cellIs" dxfId="201" priority="72" operator="equal">
      <formula>"MEDIO"</formula>
    </cfRule>
    <cfRule type="cellIs" dxfId="200" priority="73" operator="equal">
      <formula>"ALTO"</formula>
    </cfRule>
    <cfRule type="cellIs" dxfId="199" priority="74" operator="equal">
      <formula>"CRÍTICO"</formula>
    </cfRule>
  </conditionalFormatting>
  <conditionalFormatting sqref="J10">
    <cfRule type="cellIs" dxfId="198" priority="71" operator="equal">
      <formula>"BAJO"</formula>
    </cfRule>
  </conditionalFormatting>
  <conditionalFormatting sqref="S10:T10">
    <cfRule type="cellIs" dxfId="197" priority="68" operator="equal">
      <formula>"INADECUADO"</formula>
    </cfRule>
    <cfRule type="cellIs" dxfId="196" priority="69" operator="equal">
      <formula>"PARCIALMENTE ADECUADO"</formula>
    </cfRule>
    <cfRule type="cellIs" dxfId="195" priority="70" operator="equal">
      <formula>"ADECUADO"</formula>
    </cfRule>
  </conditionalFormatting>
  <conditionalFormatting sqref="Y10:Z10">
    <cfRule type="cellIs" dxfId="194" priority="65" stopIfTrue="1" operator="equal">
      <formula>"INEFECTIVO"</formula>
    </cfRule>
    <cfRule type="cellIs" dxfId="193" priority="66" stopIfTrue="1" operator="equal">
      <formula>"CON DEFICIENCIAS"</formula>
    </cfRule>
    <cfRule type="cellIs" dxfId="192" priority="67" stopIfTrue="1" operator="equal">
      <formula>"EFECTIVO"</formula>
    </cfRule>
  </conditionalFormatting>
  <conditionalFormatting sqref="O10:R10 M10 U10:X10">
    <cfRule type="cellIs" dxfId="191" priority="63" stopIfTrue="1" operator="equal">
      <formula>"NO"</formula>
    </cfRule>
    <cfRule type="cellIs" dxfId="190" priority="64" stopIfTrue="1" operator="equal">
      <formula>"SI"</formula>
    </cfRule>
  </conditionalFormatting>
  <conditionalFormatting sqref="J11:J12">
    <cfRule type="cellIs" dxfId="189" priority="60" operator="equal">
      <formula>"MEDIO"</formula>
    </cfRule>
    <cfRule type="cellIs" dxfId="188" priority="61" operator="equal">
      <formula>"ALTO"</formula>
    </cfRule>
    <cfRule type="cellIs" dxfId="187" priority="62" operator="equal">
      <formula>"CRÍTICO"</formula>
    </cfRule>
  </conditionalFormatting>
  <conditionalFormatting sqref="J11:J12">
    <cfRule type="cellIs" dxfId="186" priority="59" operator="equal">
      <formula>"BAJO"</formula>
    </cfRule>
  </conditionalFormatting>
  <conditionalFormatting sqref="S11:T12">
    <cfRule type="cellIs" dxfId="185" priority="56" operator="equal">
      <formula>"INADECUADO"</formula>
    </cfRule>
    <cfRule type="cellIs" dxfId="184" priority="57" operator="equal">
      <formula>"PARCIALMENTE ADECUADO"</formula>
    </cfRule>
    <cfRule type="cellIs" dxfId="183" priority="58" operator="equal">
      <formula>"ADECUADO"</formula>
    </cfRule>
  </conditionalFormatting>
  <conditionalFormatting sqref="Y11:Z12">
    <cfRule type="cellIs" dxfId="182" priority="53" stopIfTrue="1" operator="equal">
      <formula>"INEFECTIVO"</formula>
    </cfRule>
    <cfRule type="cellIs" dxfId="181" priority="54" stopIfTrue="1" operator="equal">
      <formula>"CON DEFICIENCIAS"</formula>
    </cfRule>
    <cfRule type="cellIs" dxfId="180" priority="55" stopIfTrue="1" operator="equal">
      <formula>"EFECTIVO"</formula>
    </cfRule>
  </conditionalFormatting>
  <conditionalFormatting sqref="O11:R12 M11:M12 U11:X12">
    <cfRule type="cellIs" dxfId="179" priority="51" stopIfTrue="1" operator="equal">
      <formula>"NO"</formula>
    </cfRule>
    <cfRule type="cellIs" dxfId="178" priority="52" stopIfTrue="1" operator="equal">
      <formula>"SI"</formula>
    </cfRule>
  </conditionalFormatting>
  <conditionalFormatting sqref="C10">
    <cfRule type="dataBar" priority="50">
      <dataBar>
        <cfvo type="min"/>
        <cfvo type="max"/>
        <color rgb="FF638EC6"/>
      </dataBar>
    </cfRule>
  </conditionalFormatting>
  <conditionalFormatting sqref="J6">
    <cfRule type="cellIs" dxfId="177" priority="47" operator="equal">
      <formula>"MEDIO"</formula>
    </cfRule>
    <cfRule type="cellIs" dxfId="176" priority="48" operator="equal">
      <formula>"ALTO"</formula>
    </cfRule>
    <cfRule type="cellIs" dxfId="175" priority="49" operator="equal">
      <formula>"CRÍTICO"</formula>
    </cfRule>
  </conditionalFormatting>
  <conditionalFormatting sqref="J6">
    <cfRule type="cellIs" dxfId="174" priority="46" operator="equal">
      <formula>"BAJO"</formula>
    </cfRule>
  </conditionalFormatting>
  <conditionalFormatting sqref="S6:T6">
    <cfRule type="cellIs" dxfId="173" priority="43" operator="equal">
      <formula>"INADECUADO"</formula>
    </cfRule>
    <cfRule type="cellIs" dxfId="172" priority="44" operator="equal">
      <formula>"PARCIALMENTE ADECUADO"</formula>
    </cfRule>
    <cfRule type="cellIs" dxfId="171" priority="45" operator="equal">
      <formula>"ADECUADO"</formula>
    </cfRule>
  </conditionalFormatting>
  <conditionalFormatting sqref="Y6:Z6">
    <cfRule type="cellIs" dxfId="170" priority="40" stopIfTrue="1" operator="equal">
      <formula>"INEFECTIVO"</formula>
    </cfRule>
    <cfRule type="cellIs" dxfId="169" priority="41" stopIfTrue="1" operator="equal">
      <formula>"CON DEFICIENCIAS"</formula>
    </cfRule>
    <cfRule type="cellIs" dxfId="168" priority="42" stopIfTrue="1" operator="equal">
      <formula>"EFECTIVO"</formula>
    </cfRule>
  </conditionalFormatting>
  <conditionalFormatting sqref="O6:R6 M6 U6:X6">
    <cfRule type="cellIs" dxfId="167" priority="38" stopIfTrue="1" operator="equal">
      <formula>"NO"</formula>
    </cfRule>
    <cfRule type="cellIs" dxfId="166" priority="39" stopIfTrue="1" operator="equal">
      <formula>"SI"</formula>
    </cfRule>
  </conditionalFormatting>
  <conditionalFormatting sqref="B6">
    <cfRule type="dataBar" priority="37">
      <dataBar>
        <cfvo type="min"/>
        <cfvo type="max"/>
        <color rgb="FF638EC6"/>
      </dataBar>
    </cfRule>
  </conditionalFormatting>
  <conditionalFormatting sqref="H6">
    <cfRule type="dataBar" priority="36">
      <dataBar>
        <cfvo type="min"/>
        <cfvo type="max"/>
        <color rgb="FF638EC6"/>
      </dataBar>
    </cfRule>
  </conditionalFormatting>
  <conditionalFormatting sqref="J7:J8">
    <cfRule type="cellIs" dxfId="165" priority="33" operator="equal">
      <formula>"MEDIO"</formula>
    </cfRule>
    <cfRule type="cellIs" dxfId="164" priority="34" operator="equal">
      <formula>"ALTO"</formula>
    </cfRule>
    <cfRule type="cellIs" dxfId="163" priority="35" operator="equal">
      <formula>"CRÍTICO"</formula>
    </cfRule>
  </conditionalFormatting>
  <conditionalFormatting sqref="J7:J8">
    <cfRule type="cellIs" dxfId="162" priority="32" operator="equal">
      <formula>"BAJO"</formula>
    </cfRule>
  </conditionalFormatting>
  <conditionalFormatting sqref="S7:T8">
    <cfRule type="cellIs" dxfId="161" priority="29" operator="equal">
      <formula>"INADECUADO"</formula>
    </cfRule>
    <cfRule type="cellIs" dxfId="160" priority="30" operator="equal">
      <formula>"PARCIALMENTE ADECUADO"</formula>
    </cfRule>
    <cfRule type="cellIs" dxfId="159" priority="31" operator="equal">
      <formula>"ADECUADO"</formula>
    </cfRule>
  </conditionalFormatting>
  <conditionalFormatting sqref="Y7:Z8">
    <cfRule type="cellIs" dxfId="158" priority="26" stopIfTrue="1" operator="equal">
      <formula>"INEFECTIVO"</formula>
    </cfRule>
    <cfRule type="cellIs" dxfId="157" priority="27" stopIfTrue="1" operator="equal">
      <formula>"CON DEFICIENCIAS"</formula>
    </cfRule>
    <cfRule type="cellIs" dxfId="156" priority="28" stopIfTrue="1" operator="equal">
      <formula>"EFECTIVO"</formula>
    </cfRule>
  </conditionalFormatting>
  <conditionalFormatting sqref="O7:R8 M7:M8 U7:X8">
    <cfRule type="cellIs" dxfId="155" priority="24" stopIfTrue="1" operator="equal">
      <formula>"NO"</formula>
    </cfRule>
    <cfRule type="cellIs" dxfId="154" priority="25" stopIfTrue="1" operator="equal">
      <formula>"SI"</formula>
    </cfRule>
  </conditionalFormatting>
  <conditionalFormatting sqref="I6">
    <cfRule type="dataBar" priority="23">
      <dataBar>
        <cfvo type="min"/>
        <cfvo type="max"/>
        <color rgb="FF638EC6"/>
      </dataBar>
    </cfRule>
  </conditionalFormatting>
  <conditionalFormatting sqref="C11:C12">
    <cfRule type="dataBar" priority="22">
      <dataBar>
        <cfvo type="min"/>
        <cfvo type="max"/>
        <color rgb="FF638EC6"/>
      </dataBar>
    </cfRule>
  </conditionalFormatting>
  <conditionalFormatting sqref="H11:H12">
    <cfRule type="dataBar" priority="21">
      <dataBar>
        <cfvo type="min"/>
        <cfvo type="max"/>
        <color rgb="FF638EC6"/>
      </dataBar>
    </cfRule>
  </conditionalFormatting>
  <conditionalFormatting sqref="I11:I12">
    <cfRule type="dataBar" priority="20">
      <dataBar>
        <cfvo type="min"/>
        <cfvo type="max"/>
        <color rgb="FF638EC6"/>
      </dataBar>
    </cfRule>
  </conditionalFormatting>
  <conditionalFormatting sqref="B11:B12">
    <cfRule type="dataBar" priority="19">
      <dataBar>
        <cfvo type="min"/>
        <cfvo type="max"/>
        <color rgb="FF638EC6"/>
      </dataBar>
    </cfRule>
  </conditionalFormatting>
  <conditionalFormatting sqref="K9">
    <cfRule type="cellIs" dxfId="153" priority="17" stopIfTrue="1" operator="equal">
      <formula>"NO"</formula>
    </cfRule>
    <cfRule type="cellIs" dxfId="152" priority="18" stopIfTrue="1" operator="equal">
      <formula>"SI"</formula>
    </cfRule>
  </conditionalFormatting>
  <conditionalFormatting sqref="J9">
    <cfRule type="cellIs" dxfId="151" priority="14" operator="equal">
      <formula>"MEDIO"</formula>
    </cfRule>
    <cfRule type="cellIs" dxfId="150" priority="15" operator="equal">
      <formula>"ALTO"</formula>
    </cfRule>
    <cfRule type="cellIs" dxfId="149" priority="16" operator="equal">
      <formula>"CRÍTICO"</formula>
    </cfRule>
  </conditionalFormatting>
  <conditionalFormatting sqref="J9">
    <cfRule type="cellIs" dxfId="148" priority="13" operator="equal">
      <formula>"BAJO"</formula>
    </cfRule>
  </conditionalFormatting>
  <conditionalFormatting sqref="S9:T9">
    <cfRule type="cellIs" dxfId="147" priority="10" operator="equal">
      <formula>"INADECUADO"</formula>
    </cfRule>
    <cfRule type="cellIs" dxfId="146" priority="11" operator="equal">
      <formula>"PARCIALMENTE ADECUADO"</formula>
    </cfRule>
    <cfRule type="cellIs" dxfId="145" priority="12" operator="equal">
      <formula>"ADECUADO"</formula>
    </cfRule>
  </conditionalFormatting>
  <conditionalFormatting sqref="Y9:Z9">
    <cfRule type="cellIs" dxfId="144" priority="7" stopIfTrue="1" operator="equal">
      <formula>"INEFECTIVO"</formula>
    </cfRule>
    <cfRule type="cellIs" dxfId="143" priority="8" stopIfTrue="1" operator="equal">
      <formula>"CON DEFICIENCIAS"</formula>
    </cfRule>
    <cfRule type="cellIs" dxfId="142" priority="9" stopIfTrue="1" operator="equal">
      <formula>"EFECTIVO"</formula>
    </cfRule>
  </conditionalFormatting>
  <conditionalFormatting sqref="O9:R9 M9 U9:X9">
    <cfRule type="cellIs" dxfId="141" priority="5" stopIfTrue="1" operator="equal">
      <formula>"NO"</formula>
    </cfRule>
    <cfRule type="cellIs" dxfId="140" priority="6" stopIfTrue="1" operator="equal">
      <formula>"SI"</formula>
    </cfRule>
  </conditionalFormatting>
  <conditionalFormatting sqref="C7:C8">
    <cfRule type="dataBar" priority="4">
      <dataBar>
        <cfvo type="min"/>
        <cfvo type="max"/>
        <color rgb="FF638EC6"/>
      </dataBar>
    </cfRule>
  </conditionalFormatting>
  <conditionalFormatting sqref="B7:B8">
    <cfRule type="dataBar" priority="3">
      <dataBar>
        <cfvo type="min"/>
        <cfvo type="max"/>
        <color rgb="FF638EC6"/>
      </dataBar>
    </cfRule>
  </conditionalFormatting>
  <conditionalFormatting sqref="H7:H8">
    <cfRule type="dataBar" priority="2">
      <dataBar>
        <cfvo type="min"/>
        <cfvo type="max"/>
        <color rgb="FF638EC6"/>
      </dataBar>
    </cfRule>
  </conditionalFormatting>
  <conditionalFormatting sqref="I7:I8">
    <cfRule type="dataBar" priority="1">
      <dataBar>
        <cfvo type="min"/>
        <cfvo type="max"/>
        <color rgb="FF638EC6"/>
      </dataBar>
    </cfRule>
  </conditionalFormatting>
  <dataValidations count="1">
    <dataValidation type="list" allowBlank="1" showInputMessage="1" showErrorMessage="1" sqref="Q6:Q13 K6:K13 M6:M13 U6:U13 O6:O13 W6:W13" xr:uid="{00000000-0002-0000-0800-000000000000}">
      <formula1>_OPC1</formula1>
    </dataValidation>
  </dataValidations>
  <pageMargins left="0.31" right="0.31" top="0.39" bottom="0.22" header="0.31496062992125984" footer="0.17"/>
  <pageSetup paperSize="9" scale="45"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GESTIÒN DE LA VALORIZACIÒN Y F</vt:lpstr>
      <vt:lpstr>RECURSOS FÌSICOS</vt:lpstr>
      <vt:lpstr>GESTIÒN PREDIAL</vt:lpstr>
      <vt:lpstr>GESTIÒN TECNOLOGÌAS DE IYC</vt:lpstr>
      <vt:lpstr>FACTIBILIDAD DE PROYECTOS</vt:lpstr>
      <vt:lpstr>GESTION DE TALENTO HUMANO</vt:lpstr>
      <vt:lpstr>EJECUCIÒN DE OBRAS</vt:lpstr>
      <vt:lpstr>GESTIÒN AMBIENTAL Y CALIDAD</vt:lpstr>
      <vt:lpstr>GESTIÒN SOCIAL</vt:lpstr>
      <vt:lpstr>GESTIÒN DOCUMENTAL</vt:lpstr>
      <vt:lpstr>MEJORAMIENTO CONTINUO</vt:lpstr>
      <vt:lpstr>Hoja3</vt:lpstr>
      <vt:lpstr>'EJECUCIÒN DE OBRAS'!Área_de_impresión</vt:lpstr>
      <vt:lpstr>'FACTIBILIDAD DE PROYECTOS'!Área_de_impresión</vt:lpstr>
      <vt:lpstr>'GESTIÒN DE LA VALORIZACIÒN Y F'!Área_de_impresión</vt:lpstr>
      <vt:lpstr>'GESTIÒN PREDIAL'!Área_de_impresión</vt:lpstr>
      <vt:lpstr>'GESTIÒN TECNOLOGÌAS DE IYC'!Área_de_impresión</vt:lpstr>
      <vt:lpstr>'EJECUCIÒN DE OBRAS'!Títulos_a_imprimir</vt:lpstr>
      <vt:lpstr>'FACTIBILIDAD DE PROYECTOS'!Títulos_a_imprimir</vt:lpstr>
      <vt:lpstr>'GESTIÒN DE LA VALORIZACIÒN Y F'!Títulos_a_imprimir</vt:lpstr>
      <vt:lpstr>'GESTIÒN PREDIAL'!Títulos_a_imprimir</vt:lpstr>
      <vt:lpstr>'GESTIÒN TECNOLOGÌAS DE IYC'!Títulos_a_imprimir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torres</dc:creator>
  <cp:lastModifiedBy>Usuario</cp:lastModifiedBy>
  <dcterms:created xsi:type="dcterms:W3CDTF">2020-04-06T20:58:24Z</dcterms:created>
  <dcterms:modified xsi:type="dcterms:W3CDTF">2020-11-12T14:58:00Z</dcterms:modified>
</cp:coreProperties>
</file>