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dgalean1\Documents\IDU-1050-2020\"/>
    </mc:Choice>
  </mc:AlternateContent>
  <bookViews>
    <workbookView xWindow="0" yWindow="0" windowWidth="23040" windowHeight="9192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  <sheet name="ADJ JUNIO" sheetId="10" r:id="rId7"/>
    <sheet name="ADJ JULIO" sheetId="11" r:id="rId8"/>
    <sheet name="ADJ AGOSTO" sheetId="13" r:id="rId9"/>
    <sheet name="ADJ SEPTIEMBRE" sheetId="12" r:id="rId10"/>
    <sheet name="ADJ OCTUBRE" sheetId="14" r:id="rId11"/>
    <sheet name="ADJ NOVIEMBRE" sheetId="15" r:id="rId12"/>
    <sheet name="ADJ DICIEMBRE" sheetId="16" r:id="rId13"/>
  </sheets>
  <calcPr calcId="162913"/>
</workbook>
</file>

<file path=xl/calcChain.xml><?xml version="1.0" encoding="utf-8"?>
<calcChain xmlns="http://schemas.openxmlformats.org/spreadsheetml/2006/main">
  <c r="D117" i="4" l="1"/>
  <c r="G108" i="4"/>
  <c r="G107" i="4"/>
  <c r="G106" i="4"/>
  <c r="G104" i="4"/>
  <c r="G103" i="4"/>
  <c r="G101" i="4"/>
  <c r="D37" i="16"/>
  <c r="G28" i="16"/>
  <c r="G27" i="16"/>
  <c r="G26" i="16"/>
  <c r="G24" i="16"/>
  <c r="G23" i="16"/>
  <c r="G21" i="16"/>
  <c r="A17" i="16"/>
  <c r="A18" i="16" s="1"/>
  <c r="A19" i="16" s="1"/>
  <c r="A20" i="16" s="1"/>
  <c r="A21" i="16" s="1"/>
  <c r="D31" i="15"/>
  <c r="G25" i="15"/>
  <c r="G22" i="15"/>
  <c r="G20" i="15"/>
  <c r="D29" i="15"/>
  <c r="G15" i="15"/>
  <c r="G8" i="15"/>
  <c r="D35" i="16" l="1"/>
  <c r="A17" i="15" l="1"/>
  <c r="A18" i="15" s="1"/>
  <c r="A19" i="15" s="1"/>
  <c r="A20" i="15" l="1"/>
  <c r="A21" i="15" s="1"/>
  <c r="G63" i="4"/>
  <c r="G57" i="4"/>
  <c r="D27" i="14"/>
  <c r="D25" i="14"/>
  <c r="A17" i="14"/>
  <c r="A18" i="14" s="1"/>
  <c r="A19" i="14" s="1"/>
  <c r="A20" i="14" s="1"/>
  <c r="A21" i="14" s="1"/>
  <c r="G15" i="14"/>
  <c r="G9" i="14"/>
  <c r="G37" i="4"/>
  <c r="G36" i="4"/>
  <c r="G35" i="4"/>
  <c r="A34" i="4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D22" i="12" l="1"/>
  <c r="D24" i="13"/>
  <c r="G11" i="13"/>
  <c r="G10" i="13"/>
  <c r="G9" i="13"/>
  <c r="D26" i="13" s="1"/>
  <c r="D20" i="12"/>
  <c r="D24" i="11" l="1"/>
  <c r="D22" i="11"/>
  <c r="D16" i="10"/>
  <c r="D14" i="10"/>
  <c r="D19" i="9" l="1"/>
  <c r="D17" i="9"/>
  <c r="D16" i="8" l="1"/>
  <c r="D14" i="8"/>
  <c r="D16" i="7" l="1"/>
  <c r="D14" i="7"/>
  <c r="G14" i="4" l="1"/>
  <c r="G9" i="4"/>
  <c r="D20" i="6"/>
  <c r="G13" i="6"/>
  <c r="D18" i="6" l="1"/>
  <c r="G8" i="6"/>
  <c r="G8" i="4" l="1"/>
  <c r="D12" i="5"/>
  <c r="G8" i="5"/>
  <c r="D14" i="5" s="1"/>
  <c r="D115" i="4" l="1"/>
</calcChain>
</file>

<file path=xl/sharedStrings.xml><?xml version="1.0" encoding="utf-8"?>
<sst xmlns="http://schemas.openxmlformats.org/spreadsheetml/2006/main" count="818" uniqueCount="350">
  <si>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</si>
  <si>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</si>
  <si>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</si>
  <si>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</si>
  <si>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</si>
  <si>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</si>
  <si>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ADJUDICADO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</si>
  <si>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</si>
  <si>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</si>
  <si>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</si>
  <si>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</si>
  <si>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</si>
  <si>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IDU-LP-SGI-031-2019</t>
  </si>
  <si>
    <t xml:space="preserve">CONSTRUCCIÓN PARA LA ADECUACIÓN AL SISTEMA TRANSMILENIO DE LA AVENIDA CONGRESO EUCARÍSTICO (CARRERA 68) DESDE LA CARRERA 9 HASTA LA AUTOPISTA SUR Y OBRAS COMPLEMENTARIAS EN BOGOTÁ, D.C. </t>
  </si>
  <si>
    <t>G1: CONSORCIO EUCARÍSTICO CARRERA 68 (MARIO ALBERTO HUERTAS COTES, MHC INGENIERIA Y CONSTRUCCIONES DE OBRAS CIVILES S.A.S)
G2: CONSORCIO EUCARÍSTICO CARRERA 68 (MARIO ALBERTO HUERTAS COTES, MHC INGENIERIA Y CONSTRUCCIONES DE OBRAS CIVILES S.A.S)
G3: CONSORCIO EUCARÍSTICO CARRERA 68 (MARIO ALBERTO HUERTAS COTES, MHC INGENIERIA Y CONSTRUCCIONES DE OBRAS CIVILES S.A.S)
G4: CONSORCIO INFRAESTRUCTURA AV. 68 (PAVIMENTOS  COLOMBIA S.A.S, INDUGRAVAS INGENIEROS CONSTRUCTORES S.A.S, COHERPA INGENIEROS CONSTRUCTORES S.A.S)
G5: CONSTRUCTORA CONCONCRETO S.A
G6: CONSORCIO LHS (SOLARTE NACIONAL DE CONSTRUCCIONES S.A.S, CONSTRUCTORA LHS S.A.S)
G7: CONSORCIO INFRAESTRUCTURA AV. 68 (PAVIMENTOS  COLOMBIA S.A.S, INDUGRAVAS INGENIEROS CONSTRUCTORES S.A.S, COHERPA INGENIEROS CONSTRUCTORES S.A.S)
G8: CONSTRUCTORA CONCONCRETO S.A
G9: CONSORCIO EUCARÍSTICO CARRERA 68 (MARIO ALBERTO HUERTAS COTES, MHC INGENIERIA Y CONSTRUCCIONES DE OBRAS CIVILES S.A.S)</t>
  </si>
  <si>
    <t>G1: $ 356.558.147.916
G2: $ 292.993.429.408 
G3: $ 206.413.520.077
G4: $ 247.625.771.607
G5: $ 208.086.098.930
G6: $ 216.363.454.208
G7: $ 368.334.453.739
G8: $ 207.527.321.911
G9: $ 251.047.561.743</t>
  </si>
  <si>
    <t>AÑO 2020</t>
  </si>
  <si>
    <t>PROCESOS DE SELECCIÓN ADJUDICADOS FEBRERO</t>
  </si>
  <si>
    <t>IDU-LP-SGGC-001-2020</t>
  </si>
  <si>
    <t>CONTRATAR EL PROGRAMA DE SEGUROS QUE AMPARE LOS INTERESES PATRIMONIALES ACTUALES Y FUTUROS, ASÍ COMO LOS BIENES DE PROPIEDAD DEL INSTITUTO DE DESARROLLO URBANO - IDU Y/O TRANSMILENIO S.A., QUE ESTÉN BAJO SU RESPONSABILIDAD Y CUSTODIA Y AQUELLOS QUE SEAN ADQUIRIDOS PARA DESARROLLAR LAS FUNCIONES INHERENTES A SU ACTIVIDAD</t>
  </si>
  <si>
    <t xml:space="preserve">G1: UNIÓN TEMPORAL SBS – CHUBB - PREVISORA (SBS SEGUROS COLOMBIA S.A, CHUBB SEGUROS COLOMBIA S.A., LA PREVISORA S.A. COMPAÑÍA DE SEGUROS)
G2: UNIÓN TEMPORAL SBS – CHUBB - PREVISORA (SBS SEGUROS COLOMBIA S.A., CHUBB SEGUROS COLOMBIA S.A., LA PREVISORA S.A. COMPAÑÍA DE SEGUROS) 
G3: LA PREVISORA S.A. COMPAÑÍA DE SEGUROS </t>
  </si>
  <si>
    <t>G1: $ 22.547.152.308
G2: $ 864.851.182 
G3: $ 621.320.073</t>
  </si>
  <si>
    <t>IDU-LP-SGI-030-2019</t>
  </si>
  <si>
    <t xml:space="preserve">COMPLEMENTACIÓN Y/O AJUSTES DE LOS ESTUDIOS Y DISEÑOS Y CONSTRUCCIÓN DE LAS VÍAS PERIMETRALES Y ESPACIO PÚBLICO ASOCIADO AL PARQUE GILMA JIMÉNEZ, EN LA CIUDAD DE BOGOTÁ D.C. </t>
  </si>
  <si>
    <t>CONSORCIO M&amp;E PARQUE (M&amp;E CONSTRUCCIONES CONSULTORES S.A.S, CONSTRUCTORA CANAAN S.A)</t>
  </si>
  <si>
    <t>IDU-CMA-SGI-038-2019</t>
  </si>
  <si>
    <t xml:space="preserve">INTERVENTORÍA INTEGRAL PARA LA COMPLEMENTACIÓN Y/O AJUSTES DE LOS ESTUDIOS Y DISEÑOS Y CONSTRUCCIÓN DE LAS VÍAS PERIMETRALES Y ESPACIO PÚBLICO ASOCIADO AL PARQUE GILMA JIMÉNEZ, EN LA CIUDAD DE BOGOTÁ D.C. </t>
  </si>
  <si>
    <t>CONSORCIO INTERVENTORIA ESPACIO PUBLICO SMS (SERINCO COLOMBIA, SEG GEOTECNIA Y CONTROL DE CALIDAD S.A.S, INGENIEROS MARE NOSTRUM COLOMBIA)</t>
  </si>
  <si>
    <t>IDU-MC10%-DTAF-001-2020</t>
  </si>
  <si>
    <t>SUMINISTRAR A PRECIOS UNITARIOS FIJOS Y A MONTO AGOTABLE MATERIALES PARA ADECUACIONES Y/O EL MANTENIMIENTO LOCATIVO EN LAS SEDES DONDE FUNCIONA EL INSTITUTO DE DESARROLLO URBANO IDU EN BOGOTÁ</t>
  </si>
  <si>
    <t>CENTRO FERRETERO MAFER S.A.S.</t>
  </si>
  <si>
    <t>IDU-MC10%-DTAF-003-2020</t>
  </si>
  <si>
    <t>PRESTAR EL SERVICIO DE MANTENIMIENTO PREVENTIVO Y CORRECTIVO, CON SUMINISTRO DE REPUESTOS REQUERIDOS, DE LOS SISTEMAS BIOMÉTRICOS MARCA SUPREMA, REFERENCIA "BEWM-OC BIOCENTRY 2" DE CONTROL DE ACCESO EN LAS SEDES DEL IDU</t>
  </si>
  <si>
    <t>SOFTWARE AUTOMATION AND TECHNOLOGY LTDA</t>
  </si>
  <si>
    <t>IDU-CMA-SGI-040-2019</t>
  </si>
  <si>
    <t xml:space="preserve">INTERVENTORÍA INTEGRAL A LA CONSTRUCCIÓN PARA LA ADECUACIÓN AL SISTEMA TRANSMILENIO DE LA AVENIDA CONGRESO EUCARÍSTICO (CARRERA 68) DESDE LA CARRERA 9 HASTA LA AUTOPISTA SUR Y OBRAS COMPLEMENTARIAS EN BOGOTÁ, D.C. </t>
  </si>
  <si>
    <t>G1: AYESA INGENIERÍA Y ARQUITECTURA SAU SUCURSAL COLOMBIA 
G2: CONSORCIO SUPERVISOR AV 68 (ACI PROYECTOS S.A.S.; 3B PROYECTOS S.A.S; GINPROSA INGENIERÍA SL SUCURSAL COLOMBIA)
G3: CONSORCIO CJ 2020 (CONSULTORES TÉCNICOS Y ECONÓMICOS S.A.S.-CONSULTÉCNICOS; JOYCO S.A.S.; CONSULTORES E INTERVENTORES TÉCNICOS S.A.S.)
G4: CONSORCIO INTERTRONCAL 68 (RESTREPO Y URIBE S.A.S.; TPF GETINSA EUROESTUDIOS COLOMBIA) 
G5: AYESA INGENIERÍA Y ARQUITECTURA SAU SUCURSAL COLOMBIA
G6: AYESA INGENIERÍA Y ARQUITECTURA SAU SUCURSAL COLOMBIA 
G7: CONSORCIO BULEVAR 68 (INGENIERÍA CONSULTORÍA Y PLANEACIÓN S.A. INCOPLAN S.A.; 3B DICONSULTORÍA S.A.; ECG INGENIERÍA S.A.S.; PROES COLOMBIA S.A.S.) 
G8: CONSORCIO TRONCAL 68 (CEMOSA COLOMBIA; TNM INGENIERÍA S.A.S)
G9: CONSORCIO IDU 2020 (MAB INGENIERÍA DE VALOR S.A.; MIRS LATINOAMERICA S.A.S.)</t>
  </si>
  <si>
    <t>G1: $ 34.630.366.494
G2: $ 29.495.419.467 
G3: $ 29.155.894.332
G4: $ 29.165.584.816
G5: $ 22.268.313.304
G6: $ 29.225.360.409
G7: $ 34.630.366.494
G8: $ 34.630.366.494
G9: $ 29.354.486.353</t>
  </si>
  <si>
    <t>PROCESOS DE SELECCIÓN ADJUDICADOS MARZO</t>
  </si>
  <si>
    <t>IDU-LP-SGI-033-2019</t>
  </si>
  <si>
    <t xml:space="preserve">CONSTRUCCIÓN DEL PUENTE PEATONAL UBICADO SOBRE LA AV. LAUREANO GÓMEZ (AK 9) POR CALLE 112 Y OBRAS COMPLEMENTARIAS EN LA CIUDAD DE BOGOTÁ, D.C. </t>
  </si>
  <si>
    <t>CONSORCIO INFRAESTRUCTURA 2020 (INFRAESTRUCTURAS Y VIAS S.A.S.; GCS CONSTRUCCIONES S.A.S.; MARLIN INGENIERIA S.A.S.; JESUS ENRIQUE VARGAS RODRIGUEZ)</t>
  </si>
  <si>
    <t>IDU-MC10%-DTAF-004-2020</t>
  </si>
  <si>
    <t>MANTENIMIENTO PREVENTIVO Y CORRECTIVO DE LAS UPS CON SUMINISTRO DE REPUESTOS</t>
  </si>
  <si>
    <t>ARQUITECTURA &amp; ELECTROMANTENIMIENTOS SAS</t>
  </si>
  <si>
    <t>PROCESOS DE SELECCIÓN ADJUDICADOS ABRIL</t>
  </si>
  <si>
    <t>PROCESOS DE SELECCIÓN ADJUDICADOS MAYO</t>
  </si>
  <si>
    <t>IDU-SASI-DTAF-002-2020</t>
  </si>
  <si>
    <t>RENOVAR LA SUSCRIPCIÓN AL SISTEMA DE VIRTUALIZACIÓN VMWARE QUE SOPORTAN LOS EQUIPOS VIRTUALIZADOS DE LA ENTIDAD.</t>
  </si>
  <si>
    <t>GLOBAL TECHNOLOGY SERVICES - GTS S.A.</t>
  </si>
  <si>
    <t>IDU-LP-SGGC-002-2020</t>
  </si>
  <si>
    <t>PRESTAR EL SERVICIO DE MENSAJERÍA INTERNA, EXTERNA Y EXPRESA, A PRECIOS UNITARIOS FIJOS Y A MONTO AGOTABLE DEL INSTITUTO DE DESARROLLO URBANO – IDU</t>
  </si>
  <si>
    <t>ALAS DE COLOMBIA EXPRESS S.A.S.</t>
  </si>
  <si>
    <t>IDU-CMA-SGI-001-2020</t>
  </si>
  <si>
    <t xml:space="preserve">INTERVENTORÍA INTEGRAL PARA LA CONSTRUCCIÓN DEL PUENTE PEATONAL UBICADO SOBRE LA AV. LAUREANO GÓMEZ (AK 9) POR CALLE 112 Y OBRAS COMPLEMENTARIAS EN LA CIUDAD DE BOGOTÁ, D.C. </t>
  </si>
  <si>
    <t>CONSORCIO RJ&amp;P-METRO (RJ&amp;P INGENIERÍA SAS; GRUPO METRO COLOMBIA-GMC INGENIERÍA SA)</t>
  </si>
  <si>
    <t>IDU-MC10%-SGGC-005-2020</t>
  </si>
  <si>
    <t>SERVICIO DE MONITOREO DE LA INFORMACIÓN QUE SE PUBLICA EN LOS DIFERENTES MEDIOS DE COMUNICACIÓN, RELACIONADA CON LA ENTIDAD Y EN GENERAL DEL SECTOR DE MOVILIDAD - ADMINISTRACIÓN DISTRITAL.</t>
  </si>
  <si>
    <t>COMPETENCIA PLUS S.A.S</t>
  </si>
  <si>
    <t>IDU-MC10%-DTAF-007-2020</t>
  </si>
  <si>
    <t>PRESTAR LOS SERVICIOS DE DIAGNÓSTICO, MANTENIMIENTO CORRECTIVO Y PREVENTIVO MULTIMARCA A PRECIOS UNITARIOS FIJOS Y A MONTO AGOTABLE, INCLUYENDO MANO OBRA Y/O SUMINISTRO DE REPUESTOS ORIGINALES, DE ELEMENTOS Y LUBRICANTES PARA VEHÍCULOS DE PROPIEDAD DEL IDU</t>
  </si>
  <si>
    <t>CENTRO CAR 19 LTDA</t>
  </si>
  <si>
    <t>IDU-MC10%-DTAF-008-2020</t>
  </si>
  <si>
    <t>REALIZAR EL MANTENIMIENTO PREVENTIVO Y CORRECTIVO DE LAS PLANTAS ELÉCTRICAS DE EMERGENCIA UBICADAS EN LAS SEDES DEL IDU, INCLUIDO EL SUMINISTRO DE INSUMOS Y REPUESTOS</t>
  </si>
  <si>
    <t>IDU-SASI-DTAF-004-2020</t>
  </si>
  <si>
    <t>PRESTAR LOS SERVICIOS DE CUSTODIA, COMPENSACIÓN, LIQUIDACIÓN DE OPERACIONES, ADMINISTRACIÓN DE DERECHOS PATRIMONIALES Y EL SERVICIO COMPLEMENTARIO DE VALORACIÓN, DE LOS VALORES QUE CONFORMAN EL PORTAFOLIO DE INVERSIONES DEL INSTITUTO DE DESARROLLO URBANO, EN LAS CONDICIONES ESTABLECIDAS EN EL LIBRO 37 DE LA PARTE 2 DEL DECRETO 2555 DE 2010, “POR EL CUAL SE RECOGEN Y EXPIDEN LAS NORMAS EN MATERIA DEL SECTOR FINANCIERO, ASEGURADOR Y DEL MERCADO DE VALORES Y SE DICTAN OTRAS DISPOSICIONES” Y DEMÁS DISPOSICIONES QUE LO MODIFIQUEN O ADICIONEN.</t>
  </si>
  <si>
    <t>IDU-SASI-DTAF-009-2020</t>
  </si>
  <si>
    <t>SERVICIO DE MANTENIMIENTO PREVENTIVO Y CORRECTIVO, SUMINISTRO DE REPUESTOS Y MANO DE OBRA ESPECIALIZADA PARA LAS PLATAFORMAS DE PROCESAMIENTO, ALMACENAMIENTO Y COMUNICACIONES DEDICADAS.</t>
  </si>
  <si>
    <t>IDU-MC10%-DTAF-009-2020</t>
  </si>
  <si>
    <t>PRESTAR EL SERVICIO DE MANTENIMIENTO PREVENTIVO Y CORRECTIVO CON SUMINISTRO DE REPUESTOS Y ASISTENCIA TÉCNICA DE EMERGENCIA A LOS EQUIPOS DE BOMBEO DE AGUA POTABLE Y RESIDUAL, EL LAVADO Y DESINFECCIÓN DE DOS TANQUES DE AGUA POTABLE, ASÍ COMO EL SUMINISTRO E INSTALACIÓN DE DOS (2) BOMBAS ELÉCTRICAS DE 5HP PARA LA SEDE IDU UBICADA EN LA CALLE 22 N° 6-27 DE BOGOTÁ D.C.</t>
  </si>
  <si>
    <t>IDU-SASI-DTAF-007-2020</t>
  </si>
  <si>
    <t>RENOVACIÓN DEL SOPORTE Y GARANTÍAS PARA EL ENCLOUSURE HPE BLADE C7000 - G8 Y ALMACENAMIENTO 3PAR</t>
  </si>
  <si>
    <t>GPS ELECTRONICS LTDA</t>
  </si>
  <si>
    <t>PROCESOS DE SELECCIÓN ADJUDICADOS JUNIO</t>
  </si>
  <si>
    <t xml:space="preserve">ITAU SECURITIES SERVICES COLOMBIA S.A. SOCIEDAD FIDUCIARIA CON SIGLA ITAU SECURITIES SERVICES  </t>
  </si>
  <si>
    <t>ADSUM SOLUCIONES TECNOLOGICAS S.A.S</t>
  </si>
  <si>
    <t>IDU-SASI-SGGC-006-2020</t>
  </si>
  <si>
    <t>ADQUIRIR LA AMPLIACIÓN DEL ENTORNO DE ALMACENAMIENTO DIGITAL ESCALABLE DE INFORMACIÓN SAN Y NAS</t>
  </si>
  <si>
    <t>IDU-SASI-DTAF-008-2020</t>
  </si>
  <si>
    <t>ACTUALIZACIÓN, RENOVACIÓN Y SOPORTE DEL LICENCIAMIENTO ANTIVIRUS BITDEFENDER GRAVITYZONE DEL IDU</t>
  </si>
  <si>
    <t>IDU-SAMC-DTAF-002-2020</t>
  </si>
  <si>
    <t>RENOVAR EL SOPORTE Y MANTENIMIENTO DEL LICENCIAMIENTO PARA LOS EQUIPOS DE SEGURIDAD PERIMETRAL</t>
  </si>
  <si>
    <t>IDU-MC10%-DTAF-011-2020</t>
  </si>
  <si>
    <t>PRESTAR EL SERVICIO DE EMPASTE PARA EL MATERIAL BIBLIOGRÁFICO DEL CENTRO DE DOCUMENTACIÓN</t>
  </si>
  <si>
    <t>IDU-SASI-DTAF-005-2020</t>
  </si>
  <si>
    <t xml:space="preserve">PRESTAR EL SERVICIO DE ALMACENAMIENTO Y CUSTODIA DE ARCHIVOS Y MEDIOS MAGNÉTICOS DEL IDU EN EL MARCO DEL FORTALECIMIENTO DE LA GESTIÓN DOCUMENTAL </t>
  </si>
  <si>
    <t>IDU-MC10%-DTAF-013-2020</t>
  </si>
  <si>
    <t>ADQUIRIR A PRECIOS UNITARIOS Y A MONTO AGOTABLE ELEMENTOS PARA CONSULTORIO MÉDICO, SALA DE ESTABILIZACIÓN Y BOTIQUINES DE LAS SEDES DEL INSTITUTO DE DESARROLLO URBANO - IDU</t>
  </si>
  <si>
    <t>IDU-MC10%-DTAF-012-2020</t>
  </si>
  <si>
    <t>ADQUIRIR A PRECIOS UNITARIOS Y A MONTO AGOTABLE ELEMENTOS DE PROTECCIÓN PERSONAL (EPP) PARA SERVIDORES PÚBLICOS DEL INSTITUTO DE DESARROLLO URBANO – IDU.</t>
  </si>
  <si>
    <t>Unión Temporal IDU Antivirus 2020 (BGH COLOMBIA S.A.S.; SOFTICS INGENIEROS S.A.S. C.I)</t>
  </si>
  <si>
    <t>WEXLER S.A.S</t>
  </si>
  <si>
    <t xml:space="preserve">ENCUADERNACION VENCEDORES </t>
  </si>
  <si>
    <t>TANDEM S.A.S.</t>
  </si>
  <si>
    <t>INVERSION Y HOGAR SAS.</t>
  </si>
  <si>
    <t>BELISARIO VELASQUEZ &amp; ASOCIADOS SAS</t>
  </si>
  <si>
    <t>PROCESOS DE SELECCIÓN ADJUDICADOS JULIO</t>
  </si>
  <si>
    <t>IDU-LP-SGI-007-2020</t>
  </si>
  <si>
    <t xml:space="preserve">TERMINACIÓN DE LA CONSTRUCCIÓN DE LAS OBRAS DE RECUPERACIÓN, ESTABILIZACIÓN Y OBRAS COMPLEMENTARIAS DE LA AVENIDA DE LOS CERROS ENTRE CALLE 23 SUR Y TRANSVERSAL 17 B ESTE, ACCESO AL BARRIO AMAPOLAS, EN LA LOCALIDAD DE SAN CRISTÓBAL SUR, EN BOGOTÁ, D.C. </t>
  </si>
  <si>
    <t>IDU-CMA-SGDU-002-2020</t>
  </si>
  <si>
    <t xml:space="preserve">REALIZAR EL LEVANTAMIENTO, PROCESAMIENTO Y ANÁLISIS DE INFORMACIÓN PARA EL DIAGNÓSTICO DE LA CONDICIÓN FUNCIONAL DE LA MALLA VIAL URBANA Y RURAL DE BOGOTÁ D.C., MEDIANTE LA EVALUACIÓN SUPERFICIAL DE LOS PAVIMENTOS QUE LA CONFORMAN, GRUPOS 1 Y 2. </t>
  </si>
  <si>
    <t>IDU-LP-SGI-005-2020</t>
  </si>
  <si>
    <t>EJECUTAR A PRECIOS UNITARIOS Y A MONTO AGOTABLE LAS OBRAS DE CONSERVACIÓN DE PUENTES PEATONALES EN BOGOTÁ D. C., INCLUYE SUPERESTRUCTURA, SUBESTRUCTURA Y ACCESOS. GRUPOS 1 Y 2</t>
  </si>
  <si>
    <t>IDU-LP-SGI-009-2020</t>
  </si>
  <si>
    <t>EJECUCIÓN A PRECIOS UNITARIOS Y A MONTO AGOTABLE DE LAS OBRAS DE CONSERVACIÓN DE ESPACIO PÚBLICO Y RED DE CICLORUTAS EN BOGOTÁ D.C.: GRUPO I – ZONA NORTE Y GRUPO J – ZONA SUR</t>
  </si>
  <si>
    <t>IDU-MC10%-DTAF-014-2020</t>
  </si>
  <si>
    <t>CONTRATAR A PRECIOS UNITARIOS FIJOS Y A MONTO AGOTABLE EXÁMENES MÉDICOS OCUPACIONALES PARA FUNCIONARIOS DEL INSTITUTO DE DESARROLLO URBANO – IDU Y EXFUNCIONARIOS DEL IDU, (EN LOS CASOS DE REINTEGRO Y/O QUE DETERMINE LA LEY), DE CONFORMIDAD CON LA NORMATIVIDAD VIGENTE.</t>
  </si>
  <si>
    <t>IDU-SAMC-DTAF-003-2020</t>
  </si>
  <si>
    <t>RENOVAR EL SOPORTE Y GARANTÍAS DE LA SOLUCION BIG-IP F5</t>
  </si>
  <si>
    <t>IDU-SASI-DTAF-011-2020</t>
  </si>
  <si>
    <t>SERVICIO DE MANTENIMIENTO PREVENTIVO Y CORRECTIVO CON SUMINISTRO DE REPUESTOS PARA LOS DISPOSITIVOS AMBIENTALES, ENERGÉTICOS Y DE CONTROL DEL CENTRO DE CÓMPUTO, AMPLIANDO LAS GARANTÍAS CON FABRICANTE</t>
  </si>
  <si>
    <t>IDU-SASI-DTAF-010-2020</t>
  </si>
  <si>
    <t>RENOVACIÓN DEL SOPORTE Y GARANTÍA DE LA SOLUCIÓN DE BACKUP QUE RESPALDA EL PROCESO DE COPIAS DE SEGURIDAD DE LA ENTIDAD</t>
  </si>
  <si>
    <t>IDU-LP-SGI-008-2020</t>
  </si>
  <si>
    <t xml:space="preserve">CONSTRUCCIÓN DE ACERAS Y CICLORRUTAS DE LA CALLE 116 ENTRE CARRERA 9 HASTA AUTONORTE Y CALLE 116 DESDE AV. BOYACÁ HASTA AUTOPISTA NORTE Y OBRAS COMPLEMENTARIAS, EN BOGOTÁ, D.C. </t>
  </si>
  <si>
    <t>IDU-MC10%-DTAF-010-2020</t>
  </si>
  <si>
    <t>REALIZAR A PRECIO UNITARIO FIJO Y A MONTO AGOTABLE, EL MANTENIMIENTO DE TELA DE CERRAMIENTO Y TELA DE PROTECCIÓN DE FACHADA Y LIMPIEZA DE ÁREA PERIMETRAL QUE INCLUYE CAÑUELAS, TRAMPAS DE LODO, RETIRO DE MALEZA, PODA, ANDEN LATERAL Y FRONTAL DEL SITIO DE ALMACENAMIENTO TRANSITORIO DE PAVIMENTO ASFÁLTICO FRESADO (SATPAF)</t>
  </si>
  <si>
    <t>IDU-LP-SGI-010-2020</t>
  </si>
  <si>
    <t>CONSTRUCCIÓN DE LAS ACERAS Y CICLORRUTA DE LAS CALLE 92 Y CALLE 94 DESDE LA CARRERA 7 HASTA LA AUTOPISTA NORTE Y OBRAS COMPLEMENTARIAS, EN BOGOTÁ, D.C.</t>
  </si>
  <si>
    <t>IDU-LP-SGI-006-2020</t>
  </si>
  <si>
    <t>CONSTRUCCIÓN DE CONEXIONES TRANSVERSALES PEATONALES EN LA CALLE 73 ENTRE CARRERA 7 Y AVENIDA CARACAS, LA CALLE 79B ENTRE CARRERA 5 Y CARRERA 7 Y LA CALLE 85 ENTRE CARRERA 7 Y CARRERA 11 EN LA CIUDAD DE BOGOTÁ D.C.</t>
  </si>
  <si>
    <t>IDU-SASI-DTAF-013-2020</t>
  </si>
  <si>
    <t>RENOVAR EL SOPORTE Y GARANTÍAS PARA LOS PRODUCTOS HPE, DEFINIDOS COMO COMPONENTES DE RED LAN, WIFI, ANÁLISIS DE TRÁFICO, IMC Y NAC</t>
  </si>
  <si>
    <t>OTONIEL SARMIENTO MELO</t>
  </si>
  <si>
    <t>G1: APPLUS SERVICIOS INTEGRALES S.A.S.
G2: CONSORCIO VGP (PROJEKTA INGENIEROS CONSULTORES S.A.S.; GEVIAL S.A.S.; VIASTOP S.A.S.)</t>
  </si>
  <si>
    <t>G1: $ 1.217.892.417
G2: $ 1.221.784.474</t>
  </si>
  <si>
    <t>G1: CONCREARMADO LTDA
G2: CONSORCIO INFRAESTRUCTURA PEATONALES 2020 (YAMIL ALONSO MONTENEGRO CALDERON; INFRAESTRUCTURA INTEGRAL SAS)</t>
  </si>
  <si>
    <t>G1: $ 7.831.592.917
G2: $ 8.622.616.950</t>
  </si>
  <si>
    <t>G1: CONSORCIO OBRAS MAC 009 (MILTON EDUARDO  RIVERA RINCON; ARQUITECTOS CONSTRUCTORES E INTERVENTORES S.A.S; CONSTRUCTORA JG &amp; A S.A.S.)
G2: CONSORCIO SANTA MARIA 009 (ALCA INGENIERIA S.A.S.,;
CONSTRUCCIONES CIVILES S.A. EN REORGANIZACION - CONCIVILES S.A.)</t>
  </si>
  <si>
    <t>G1: $ 7.549.149.594
G2: $ 9.902.984.752</t>
  </si>
  <si>
    <t>SALUD VITAL RIESGOS PROFESIONALES</t>
  </si>
  <si>
    <t>GLOBAL TECHNOLOGY SERVICES GTS S.A</t>
  </si>
  <si>
    <t xml:space="preserve">GLOBAL TECHNOLOGY SERVICES GTS S.A. </t>
  </si>
  <si>
    <t>CONSTRUCTORA CONCONCRETO S.A.</t>
  </si>
  <si>
    <t>SERVICIOS Y SUMINISTROS INSTITUCIONALES S.A.S.</t>
  </si>
  <si>
    <t>CONSORCIO VIAL IDU (ARQUITECTOS INGENIEROS CONTRATISTAS AICON SAS; INNOVACONST SAS; INGESEM SAS ; SAIN ESPINOSA MURCIA)</t>
  </si>
  <si>
    <t>C I GRODCO INGENIEROS CIVILES SAS - EN REORGANIZACIÓN</t>
  </si>
  <si>
    <t>GLOBAL TECHNOLOGY SERVICES GTS S.A.</t>
  </si>
  <si>
    <t>PROCESOS DE SELECCIÓN ADJUDICADOS AGOSTO</t>
  </si>
  <si>
    <t>IDU-LP-SGI-012-2020</t>
  </si>
  <si>
    <t>CONSTRUCCIÓN ACERA Y CICLORRUTA CANAL MOLINOS ENTRE AV. CARRERA 9 HASTA AUTOPISTA NORTE Y OBRAS COMPLEMENTARIAS, EN BOGOTÁ, D.C.</t>
  </si>
  <si>
    <t>IDU-MC10%-DTAF-016-2020</t>
  </si>
  <si>
    <t>PRESTAR EL SERVICIO DE ASEO Y MANTENIMIENTO DEL BAÑO PORTÁTIL DE PROPIEDAD DEL INSTITUTO DE DESARROLLO URBANO IDU</t>
  </si>
  <si>
    <t>IDU-LP-SGI-011-2020</t>
  </si>
  <si>
    <t>CONSTRUCCIÓN DEL CICLOPUENTE DEL CANAL MOLINOS CON LA AUTOPISTA NORTE Y OBRAS COMPLEMENTARIAS EN LA CIUDAD DE BOGOTÁ D.C.</t>
  </si>
  <si>
    <t>IDU-MC10%-DTAF-015-2020</t>
  </si>
  <si>
    <t>REALIZAR LA INSPECCIÓN ANUAL Y CERTIFICACIÓN DE LOS EQUIPOS PARA TRABAJO SEGURO EN ALTURAS PROPIEDAD DE LA ENTIDAD, ASÍ COMO DE LOS PUNTOS DE ANCLAJE FIJOS INSTALADOS EN LA SEDE IDU CALLE 22</t>
  </si>
  <si>
    <t>IDU-SASI-DTAF-012-2020</t>
  </si>
  <si>
    <t>PRESTAR EL SERVICIO DE MANTENIMIENTO PREVENTIVO Y CORRECTIVO POR DEMANDA CON BOLSA DE PARTES Y ELEMENTOS NUEVOS QUE SOPORTEN LA OPERACIÓN Y LOS EQUIPOS DE USUARIO FINAL DEL INSTITUTO DE DESARROLLO URBANO</t>
  </si>
  <si>
    <t>IDU-MC10%-DTAF-017-2020</t>
  </si>
  <si>
    <t>MANTENIMIENTO PREVENTIVO Y CORRECTIVO A LOS SISTEMAS DE AIRE ACONDICIONADO Y SISTEMAS DE VENTILACIÓN UBICADOS EN LAS SEDES CALLE 22 N°6-27 Y CARRERA 7 N° 21-97</t>
  </si>
  <si>
    <t>IDU-LP-SGGC-003-2020</t>
  </si>
  <si>
    <t>PRESTAR EL SERVICIO INTEGRAL DE VIGILANCIA Y SEGURIDAD PRIVADA PARA SALVAGUARDAR LOS BIENES DEL IDU Y/O AQUELLOS QUE SE ENCUENTREN A SU CARGO Y DEBA CUSTODIAR EN BOGOTÁ. D.C.”</t>
  </si>
  <si>
    <t>IDU-CMA-SGI-008-2020</t>
  </si>
  <si>
    <t xml:space="preserve">INTERVENTORÍA INTEGRAL PARA LA TERMINACIÓN DE LA CONSTRUCCIÓN DE LAS OBRAS DE RECUPERACIÓN, ESTABILIZACIÓN Y OBRAS COMPLEMENTARIAS DE LA AVENIDA DE LOS CERROS ENTRE CALLE 23 SUR Y TRANSVERSAL 17 B ESTE, ACCESO AL BARRIO AMAPOLAS, EN LA LOCALIDAD DE SAN CRISTÓBAL SUR, EN BOGOTÁ, D.C. </t>
  </si>
  <si>
    <t>IDU-SASI-DTAF-014-2020</t>
  </si>
  <si>
    <t>ADQUISICIÓN DE SOLUCIÓN PARA ESPACIO DIGITAL DE TRABAJO – ESCRITORIO REMOTO VIRTUALIZADO</t>
  </si>
  <si>
    <t>CONSORCIO RUTA MOLINOS (CONSTRUCCIONES ANDINA S.A.S, MARTINEZ CABALLERO S.A.S.)</t>
  </si>
  <si>
    <t>FUMIGACIONES 7/24 SAS</t>
  </si>
  <si>
    <t xml:space="preserve">CONSORCIO PUENTES CAPITAL 072 (CONSTRUCCIONES MACRO S.A.S.; CONINTEL S.A.)  </t>
  </si>
  <si>
    <t>NOMADA CI LTDA</t>
  </si>
  <si>
    <t>I T SOLUCIONES Y SERVICIOS LTDA</t>
  </si>
  <si>
    <t>EXPERTOS GROUP S.A.S.</t>
  </si>
  <si>
    <t>SEGURIDAD Y VIGILANCIA COLOMBIANA SEVICOL LTDA.</t>
  </si>
  <si>
    <t>CONSORCIO TALUDES IC (INTECSA COLOMBIA INTERNACIONAL S.A.S; CAYCO SAS; GESTIÓN DE PROYECTOS DE INGENIERÍA GPI SAS )</t>
  </si>
  <si>
    <t>O4IT COLOMBIA SAS</t>
  </si>
  <si>
    <t>PROCESOS DE SELECCIÓN ADJUDICADOS SEPTIEMBRE</t>
  </si>
  <si>
    <t>IDU-MC10%-DTAF-018-2020</t>
  </si>
  <si>
    <t>ADQUISICIÓN DE CERTIFICADOS DIGITALES DE SITIOS SEGUROS SSL TIPO WILDCARD</t>
  </si>
  <si>
    <t>GESTIÓN DE SEGURIDAD ELECTRÓNICA S.A</t>
  </si>
  <si>
    <t>IDU-CMA-SGI-005-2020</t>
  </si>
  <si>
    <t>INTERVENTORÍA A LA EJECUCIÓN A PRECIOS UNITARIOS Y A MONTO AGOTABLE DE LAS OBRAS DE CONSERVACIÓN DE PUENTES PEATONALES EN BOGOTÁ D. C., INCLUYE SUPERESTRUCTURA, SUBESTRUCTURA Y ACCESOS. GRUPOS 1 Y 2</t>
  </si>
  <si>
    <t>G1: MAB INGENIERÍA DE VALOR S.A.
G2: INGENIERÍA DF SAS</t>
  </si>
  <si>
    <t>G1: $ 1.222.404.068
G2: $ 1.262.693.609</t>
  </si>
  <si>
    <t>IDU-CMA-SGI-004-2020</t>
  </si>
  <si>
    <t>INTERVENTORÍA A LA EJECUCIÓN A PRECIOS UNITARIOS Y A MONTO AGOTABLE DE LAS OBRAS DE CONSERVACIÓN DE ESPACIO PÚBLICO Y RED DE CICLORUTAS EN BOGOTÁ D.C.; GRUPO I – ZONA NORTE Y GRUPO J – ZONA SUR</t>
  </si>
  <si>
    <t>SERVICIOS DE INGENIERIA Y CONSTRUCCION S.A.S. SERVINC S.A.S.</t>
  </si>
  <si>
    <t>IDU-CMA-SGI-010-2020</t>
  </si>
  <si>
    <t>LA INTERVENTORÍA A LA CONSTRUCCIÓN DE ACERAS Y CICLORRUTAS DE LA CALLE 116 ENTRE CARRERA 9 HASTA AUTONORTE Y CALLE 116 DESDE AV. BOYACÁ HASTA AUTOPISTA NORTE Y OBRAS COMPLEMENTARIAS, EN BOGOTÁ, D.C.</t>
  </si>
  <si>
    <t>CONSORCIO AUTONORTE DC (D&amp;B INGENIEROS CIVILES SAS; CONSULTORES INTERVENTORES COLOMBIANOS SAS CONCIC SAS)</t>
  </si>
  <si>
    <t>IDU-CMA-SGI-012-2020</t>
  </si>
  <si>
    <t>INGENIEROS CONSTRUCTORES Y ASESORES S.A.S.</t>
  </si>
  <si>
    <t>INTERVENTORÍA INTEGRAL PARA LA CONSTRUCCIÓN DE CONEXIONES TRANSVERSALES PEATONALES CALLE 73 ENTRE CARRERA 7 Y AVENIDA CARACAS- CALLE 79B ENTRE CARRERA 5 Y CARRERA 7 - CALLE 85 ENTRE CARRERA 7 Y CARRERA 11 EN LA CIUDAD DE BOGOTÁ</t>
  </si>
  <si>
    <t>IDU-CMA-SGI-007-2020</t>
  </si>
  <si>
    <t xml:space="preserve">INTERVENTORÍA INTEGRAL PARA LA CONSTRUCCIÓN DEL CICLOPUENTE DEL CANAL MOLINOS CON LA AUTOPISTA NORTE Y OBRAS COMPLEMENTARIAS EN LA CIUDAD DE BOGOTÁ D.C. </t>
  </si>
  <si>
    <t xml:space="preserve">CONSORCIO CIVIL (VALLEJO H INGENIEROS CONSULTORES - CONSTRUCTORES SAS; COMPAÑÍA CONSULTORA COLOMBIANA TRIPLE C SAS) </t>
  </si>
  <si>
    <t>IDU-CMA-SGI-013-2020</t>
  </si>
  <si>
    <t xml:space="preserve">INTERVENTORÍA INTEGRAL PARA LA CONSTRUCCIÓN DE LAS ACERAS Y CICLORRUTA DE LAS CALLE 92 Y CALLE 94 DESDE LA CARRERA 7 HASTA LA AUTOPISTA NORTE Y OBRAS COMPLEMENTARIAS, EN BOGOTÁ, D.C. </t>
  </si>
  <si>
    <t>MAB INGENIERIA DE VALOR S.A</t>
  </si>
  <si>
    <t>IDU-LP-SGI-004-2020</t>
  </si>
  <si>
    <t>CONSTRUCCIÓN PARA LA ADECUACIÓN AL SISTEMA TRANSMILENIO DE LA TRONCAL AVENIDA CIUDAD DE CALI TRAMO 1 - ENTRE LA AVENIDA CIRCUNVALAR DEL SUR Y LA AVENIDA MANUEL CEPEDA VARGAS Y OBRAS COMPLEMENTARIAS EN BOGOTÁ D.C</t>
  </si>
  <si>
    <t>G1: CONSORCIO CONEXIÓN 20 (JMV INGENIEROS SAS; TECCIVIL SAS; CONSTRUCCION Y DESARROLLO INGENIERIA SAS; VIAS, TUNELES Y PAVIMENTOS SAS)
G2: CONSORCIO SANTA MARIA 004 (ALCA INGENIERIA S.A.; CASTRO TCHERASSI S.A)
G3: OHL S.A. SUCURSAL COLOMBIA
G4: CONSORCIO MAHFER (MARIO ALBERTO HUERTAS COTES; MHC INGENIERIA S.A.S; FERROVIAL CONSTRUCCIÓN S.A SUCURSAL COLOMBIA)</t>
  </si>
  <si>
    <t>G1: $ 141.226.481.736
G2: $ 221.019.965.377
G3: $ 128.484.094.540
G4: $ 167.023.565.788</t>
  </si>
  <si>
    <t>IDU-MC10%-DTAF-019-2020</t>
  </si>
  <si>
    <t>PRESTAR EL SERVICIO DE MANTENIMIENTO GENERAL DE LAS CUBIERTAS Y TERRAZAS DE LAS SEDES DE LA ENTIDAD</t>
  </si>
  <si>
    <t xml:space="preserve">STUDIO3-77 </t>
  </si>
  <si>
    <t>IDU-CMA-SGDU-016-2020</t>
  </si>
  <si>
    <t>ESTUDIOS Y DISEÑOS DE LA AV. SANTA BÁRBARA (AK 19) DESDE LA CALLE 127 HASTA LA CALLE 134 Y OBRAS COMPLEMENTARIAS, EN BOGOTÁ D.C.</t>
  </si>
  <si>
    <t xml:space="preserve">INGENIERIA Y GESTION VIAL S.A.S.
GEVIAL S.A.S. </t>
  </si>
  <si>
    <t>IDU-CMA-SGDU-018-2020</t>
  </si>
  <si>
    <t xml:space="preserve">ESTUDIOS Y DISEÑOS DE LA AVENIDA CONTADOR (CL. 134) DESDE AV. CARRERA 7 HASTA LA AUTOPISTA NORTE Y OBRAS COMPLEMENTARIAS, EN BOGOTÁ, D.C. </t>
  </si>
  <si>
    <t>CONSORCIO BETA 2020 (ORBE CONSULTORÍA EN ARQUITECTURA E INGENIERÍA S.A.; TOMAS LLAVADOR ARQUITECTOS E INGENIEROS S.L.; SIGT INGENIEROS Y CONSULTORES SAS).</t>
  </si>
  <si>
    <t>IDU-CMA-SGDU-019-2020</t>
  </si>
  <si>
    <t>ESTUDIOS Y DISEÑOS DE LA CALZADA NORTE DE LA AVENIDA LA SIRENA (CALLE 153) ENTRE LA AUTOPISTA NORTE Y LA AVENIDA BOYACÁ EN LA CIUDAD DE BOGOTÁ, D.C.</t>
  </si>
  <si>
    <t>CONSORCIO VIAL DEL NORTE (JORGE FANDIÑO S.A.S.; INGENIEROS CONSULTORES S.A. – INCOL S.A.; ALEPH INGENIERIA Y CONSULTORIA S.A.S)</t>
  </si>
  <si>
    <t>IDU-MC10%-DTAF-020-2020</t>
  </si>
  <si>
    <t>CONTRATAR UNA SUSCRIPCIÓN POR UN AÑO A UNA APLICACIÓN WEB CON CONTENIDO NORMATIVO, LEGISLATIVO Y JURISPRUDENCIAL PARA DAR SOPORTE EN EL DESARROLLO DE ACTIVIDADES DEL IDU</t>
  </si>
  <si>
    <t>NOTINET S.A.S</t>
  </si>
  <si>
    <t>IDU-CMA-SGDU-022-2020</t>
  </si>
  <si>
    <t xml:space="preserve">INTERVENTORÍA INTEGRAL A LOS ESTUDIOS Y DISEÑOS DE LA AV. SANTA BÁRBARA (AK 19) DESDE LA CALLE 127 HASTA LA CALLE 134 Y OBRAS COMPLEMENTARIAS, EN BOGOTÁ D.C. </t>
  </si>
  <si>
    <t>CONSORCIO CPT-AIRTIFICIAL (COMPAÑÍA DE PROYECTOS TÉCNICOS CPT S.A.; AIRTIFICIAL INTELLIGENCE STRUCTURES SA SUCURSAL EN COLOMBIA)</t>
  </si>
  <si>
    <t>PROCESOS DE SELECCIÓN ADJUDICADOS OCTUBRE</t>
  </si>
  <si>
    <t>IDU-CMA-SGDU-020-2020</t>
  </si>
  <si>
    <t>ESTUDIOS Y DISEÑOS DE VÍAS Y ESPACIO PUBLICO ASOCIADO A LAS ZONAS INDUSTRIALES DE MONTEVIDEO Y PUENTE ARANDA, EN LA CIUDAD DE BOGOTÁ D.C.</t>
  </si>
  <si>
    <t>IDU-CMA-SGDU-017-2020</t>
  </si>
  <si>
    <t>ESTUDIOS Y DISEÑOS DE LA AV. JORGE URIBE BOTERO (KR 15) DESDE LA CALLE 134 HASTA LA CALLE 170 Y OBRAS COMPLEMENTARIAS, EN BOGOTÁ D.C.</t>
  </si>
  <si>
    <t>IDU-CMA-SGDU-011-2020</t>
  </si>
  <si>
    <t xml:space="preserve">ESTUDIOS Y DISEÑOS DE LA CICLO - ALAMEDA MEDIO MILENIO, EN LA CIUDAD DE BOGOTÁ D.C. </t>
  </si>
  <si>
    <t>IDU-CMA-SGI-006-2020</t>
  </si>
  <si>
    <t>INTERVENTORÍA INTEGRAL PARA LA CONSTRUCCIÓN ACERA Y CICLORRUTA CANAL MOLINOS ENTRE AV. CARRERA 9 HASTA LA AUTOPISTA NORTE Y OBRAS COMPLEMENTARIAS, EN BOGOTÁ D.C.</t>
  </si>
  <si>
    <t>IDU-CMA-SGDU-025-2020</t>
  </si>
  <si>
    <t>INTERVENTORÍA INTEGRAL A LOS ESTUDIOS Y DISEÑOS DE LA CALZADA NORTE DE LA AVENIDA LA SIRENA (CALLE 153) ENTRE LA AUTOPISTA NORTE Y LA AVENIDA BOYACÁ EN LA CIUDAD DE BOGOTÁ, D.C.</t>
  </si>
  <si>
    <t>IDU-CMA-SGDU-021-2020</t>
  </si>
  <si>
    <t xml:space="preserve">INTERVENTORÍA A LOS ESTUDIOS Y DISEÑOS DE LA AVENIDA CONTADOR (CL. 134) DESDE AV. CARRERA 7 HASTA LA AUTOPISTA NORTE Y OBRAS COMPLEMENTARIAS, EN BOGOTÁ, D.C. </t>
  </si>
  <si>
    <t>IDU-CMA-SGDU-024-2020</t>
  </si>
  <si>
    <t>INTERVENTORÍA INTEGRAL A LOS ESTUDIOS Y DISEÑOS DE LA AV. JORGE URIBE BOTERO (KR 15) DESDE LA CALLE 134 HASTA LA CALLE 170 Y OBRAS COMPLEMENTARIAS, EN BOGOTÁ D.C.</t>
  </si>
  <si>
    <t>IDU-CMA-SGDU-023-2020</t>
  </si>
  <si>
    <t>INTERVENTORÍA INTEGRAL A LOS ESTUDIOS Y DISEÑOS DE VÍAS Y ESPACIO PUBLICO ASOCIADO A LAS ZONAS INDUSTRIALES DE MONTEVIDEO Y PUENTE ARANDA, EN LA CIUDAD DE BOGOTÁ, D.C.</t>
  </si>
  <si>
    <t>IDU-MC10%-DTAF-024-2020</t>
  </si>
  <si>
    <t>COMPRA DE CHAQUETAS Y CHALECOS INSTITUCIONALES PARA EL INSTITUTO DE DESARROLLO URBANO IDU DE ACUERDO CON LOS LINEAMIENTOS DEFINIDOS EN EL MANUAL DE USO DE MARCA DE LA ALCALDÍA DE BOGOTÁ</t>
  </si>
  <si>
    <t>IDU-MC10%-DTAF-025-2020</t>
  </si>
  <si>
    <t xml:space="preserve">ADQUISICIÓN E INSTALACIÓN DE ESTANTERÍA PARA EL ARCHIVO CENTRAL DEL IDU </t>
  </si>
  <si>
    <t>IDU-MC10%-SGGC-022-2020</t>
  </si>
  <si>
    <t>PRESTACIÓN DE SERVICIOS PARA REALIZAR AUDITORÍA DE CERTIFICACIÓN AL SUBSISTEMA DE GESTIÓN ANTISOBORNO, BAJO LA NORMA ISO 37001:2016</t>
  </si>
  <si>
    <t>IDU-CMA-SGDU-015-2020</t>
  </si>
  <si>
    <t xml:space="preserve">ACTUALIZACIÓN, AJUSTES Y COMPLEMENTACIÓN DE LA FACTIBILIDAD Y ESTUDIOS Y DISEÑOS DEL CABLE AÉREO EN SAN CRISTÓBAL, EN BOGOTÁ D.C. </t>
  </si>
  <si>
    <t>IDU-LP-DTM-013-2020</t>
  </si>
  <si>
    <t>EJECUTAR A PRECIOS UNITARIOS Y A MONTO AGOTABLE, LAS ACTIVIDADES NECESARIAS PARA LA EJECUCIÓN DE OBRAS DE CONSERVACIÓN DE LA MALLA VIAL ARTERIAL TRONCAL, EN LA CIUDAD DE BOGOTÁ D.C. GRUPOS 1 Y 2</t>
  </si>
  <si>
    <t>IDU-MC10%-DTAF-026-2020</t>
  </si>
  <si>
    <t>PRESTAR SERVICIOS DE VERIFICACIÓN DEL PROTOCOLO GENERAL DE BIOSEGURIDAD PARA MITIGAR, CONTROLAR Y REALIZAR EL ADECUADO MANEJO DE LA PANDEMIA DEL CORONAVIRUS – COVID - 19 Y ADAPTACIÓN PARA LA REACTIVACIÓN LABORAL GRADUAL, IMPLEMENTADO EN EL INSTITUTO DE DESARROLLO URBANO – IDU, ASÍ COMO LA VERIFICACIÓN DE CONFORMIDAD DE OPERACIONES SEGURAS EN LAS INSTALACIONES DE LA ENTIDAD PARA LA OBTENCIÓN DE LA CERTIFICACIÓN</t>
  </si>
  <si>
    <t>IDU-CMA-DTM-026-2020</t>
  </si>
  <si>
    <t>INTERVENTORÍA A LA EJECUCIÓN DE LAS OBRAS Y ACTIVIDADES NECESARIAS PARA LA CONSERVACIÓN DE LA MALLA VIAL ARTERIAL TRONCAL, EN LA CIUDAD DE BOGOTÁ D.C. GRUPOS 1 Y 2</t>
  </si>
  <si>
    <t>IDU-SAMC-DTAF-004-2020</t>
  </si>
  <si>
    <t>ACTUALIZACIÓN DE LA TABLA DE RETENCIÓN DOCUMENTAL – TRD Y ELABORACIÓN DEL BANCO TERMINOLÓGICO, LAS TABLAS DE CONTROL DE ACCESO Y LOS PROGRAMAS ESPECÍFICOS DEL PROGRAMA DE GESTIÓN DOCUMENTAL DEL IDU</t>
  </si>
  <si>
    <t>IDU-SASI-SGGC-016-2020</t>
  </si>
  <si>
    <t>ADQUISICIÓN DE LICENCIAS NUEVAS Y RENOVACIÓN, SOPORTE, ACTUALIZACIÓN Y MANTENIMIENTO (SAM) DE SOFTWARE ESPECIALIZADO PARA PROCESOS DE INGENIERÍA EN INFRAESTRUCTURA CIVIL Y DE MOVILIDAD DEL IDU</t>
  </si>
  <si>
    <t>IDU-CMA-SGI-009-2020</t>
  </si>
  <si>
    <t>INTERVENTORÍA INTEGRAL PARA LA CONSTRUCCIÓN PARA LA ADECUACIÓN AL SISTEMA TRANSMILENIO DE LA TRONCAL AVENIDA CIUDAD DE CALI TRAMO 1 - ENTRE LA AVENIDA CIRCUNVALAR DEL SUR Y LA AVENIDA MANUEL CEPEDA VARGAS Y OBRAS COMPLEMENTARIAS EN BOGOTÁ D.C.</t>
  </si>
  <si>
    <t>G1: CONSORCIO SPM 020 (INGENIEROS MARE NOSTRUM COLOMBIA; SERINCO COLOMBIA; PEYCO COLOMBIA; SONDEOS, ESTRUCTURAS Y GEOTECNIA SUCURSAL COLOMBIA)
G2: CONSORCIO INTERSA-TERRA (INTERSA S.A.; TERRA INGENIEROS CIVILES SAS)</t>
  </si>
  <si>
    <t>G1: $ 2.531.545.756
G2: $ 3.648.973.542</t>
  </si>
  <si>
    <t>INGENIERIA Y GESTION VIAL S.A.S.</t>
  </si>
  <si>
    <t>CONSORCIO MEDIO MILENIO IDE (DPC INGENIEROS SAS; INGENIERIA DF SAS; EPYPSA COLOMBIA)</t>
  </si>
  <si>
    <t>CONSORCIO INGESPACIO CS (CGR S.A.S; SAITEC S.A. SUCURSAL EN COLOMBIA)</t>
  </si>
  <si>
    <t>CONSORCIO CPT-AIRTIFICIAL (COMPAÑÍA DE PROYECTOS TÉCNICOS CPT S.A.; AIRTIFICIAL INTELLIGENCE STRUCTURES S.A. SUCURSAL EN COLOMBIA)</t>
  </si>
  <si>
    <t xml:space="preserve"> CONSORCIO ESTUDIOS IC 2020 (GEOTECNIA Y CIMIENTOS - INGEOCIM S.A.S.; CONSULTORES TÉCNICOS Y ECONÓMICOS S.A.S.)</t>
  </si>
  <si>
    <t xml:space="preserve"> CONSORCIO INTER VIALES (GEOCING S.A.S.; SHM INGENIERIA S.A.S.)</t>
  </si>
  <si>
    <t xml:space="preserve"> G1: CONSORCIO SMA-P&amp;D (SALGADO, MELENDEZ Y ASOCIADOS INGENIEROS CONSULTORES S.A.; EDALPE
INGENIEROS S.A.S)
G2: CONSORCIO URBANISMO CAPITAL (NOGAALL S.A.S; EMPROCIV LTDA)</t>
  </si>
  <si>
    <t>G1: $ 829.414.022
G2: $ 1.201.793.545</t>
  </si>
  <si>
    <t xml:space="preserve"> DISTRIBUCIÓN Y SERVICIOS S.A.S.</t>
  </si>
  <si>
    <t xml:space="preserve"> ARCHIVOS FUNCIONALES Y OFICINAS EFICIENTES ZZETA SAS</t>
  </si>
  <si>
    <t xml:space="preserve"> CERTIFICATION MANAGEMENT &amp; DEVELOPMENT S.A.S.</t>
  </si>
  <si>
    <t xml:space="preserve"> CONSORCIO CS (CAL Y MAYOR COLOMBIA SAS; SURPERVISIÓN E INGENIERÍA DE PROYECTOS SAS)</t>
  </si>
  <si>
    <t xml:space="preserve"> G1: CONSORCIO CONSTRUCCIONES 2020 (INFRAESTRUCTURA Y VIAS S.A.S.; OMEGA BUILDINGS CONSTRUCTORA S.A.S.; CONSTRUCCIONES SWEEPING P &amp; S S.A.S.; CONSTRUCCIONES E INGENIERIA V&amp;G S.A.S.)
G2: CONSORCIO MALLA VIAL 2020 (MARLIN INGENIERIA S.A.S.; INTEC DE LA COSTA S.A.S.; PROYECTOS INTEGRALES DE INGENIERIA S.A.S.)</t>
  </si>
  <si>
    <t>G1: $ 9.125.086.867
G2: $ 8.571.307.434</t>
  </si>
  <si>
    <t xml:space="preserve"> BVQI COLOMBIA LTDA</t>
  </si>
  <si>
    <t>G1: CB INGENIEROS S.A.S.
G2: CONSORCIO UNIDOS (SESAC S.A.; DEIGMA S.A.S.; GESSI ALVERA S.A.S.)</t>
  </si>
  <si>
    <t>G1: $ 1.186.542.664
G2: $ 1.114.300.817</t>
  </si>
  <si>
    <t xml:space="preserve"> UNIÓN TEMPORAL ESTRATEGIA ARCHIVÍSTICA (SALVAR ARCHIVOS SAS; NEXURA INTERNACIONAL SAS)</t>
  </si>
  <si>
    <t xml:space="preserve"> COMPUTADORES Y SOLUCIONES CAD DE COLOMBIA S.A.S.</t>
  </si>
  <si>
    <t>G1: CONSORCIO INTER AVENIDAS (GNG INGENIERÍA S.A.S.; B&amp;C S.A.; INGENIERIA DE PROYECTOS S.A.S.)
G2: CONSORCIO SUPERVISOR A - H (ACI PROYECTOS S.A.S.; HMV PROYECTOS S.A.S.)
G3: MAB INGENIERIA DE VALOR S.A.
G4: CONSORCIO HLS TRANSMILENIO (SUDANDINA DE INGENIERIA S.A.S.; LATINOCONSULT S.A.S.; SERVICIOS DE
INGENIERIA Y CONSTRUCCIÓN S.A.S. “SERVINC S.A.S.)</t>
  </si>
  <si>
    <t>G1: $ 11.551.228.902
G2: $ 11.305.413.321
G3: $ 13.469.113.435
G4: $ 15.349.572.479</t>
  </si>
  <si>
    <t>IDU-CMA-SGDU-028-2020</t>
  </si>
  <si>
    <t xml:space="preserve">INTERVENTORÍA PARA LOS ESTUDIOS Y DISEÑOS DE LA CICLO - ALAMEDA MEDIO MILENIO, EN LA CIUDAD DE BOGOTÁ D.C. </t>
  </si>
  <si>
    <t>IDU-CMA-SGDU-030-2020</t>
  </si>
  <si>
    <t>INTERVENTORÍA INTEGRAL A LA ACTUALIZACIÓN, AJUSTES Y COMPLEMENTACIÓN DE FACTIBILIDAD Y ESTUDIOS Y DISEÑOS DEL CABLE AÉREO EN SAN CRISTÓBAL, EN BOGOTÁ D.C</t>
  </si>
  <si>
    <t>IDU-SASI-DTAF-015-2020</t>
  </si>
  <si>
    <t>PRESTAR EL SERVICIO DE DIGITALIZACIÓN DE DOCUMENTOS, ALISTAMIENTO PRODUCTOS EN FORMATO DIGITAL, SANEAMIENTO, INDEXACIÓN Y CARGUE EN EL REPOSITORIO DSPACE</t>
  </si>
  <si>
    <t>IDU-SAMC-SGGC-006-2020</t>
  </si>
  <si>
    <t>CONTRATAR SERVICIOS DE EDUCACIÓN VIRTUAL EN FORMACIÓN PARA EL TRABAJO Y EL DESARROLLO HUMANO, IMPLEMENTANDO HERRAMIENTAS TEÓRICAS, PRÁCTICAS Y METODOLÓGICAS QUE PERMITAN EL DESARROLLO DE HABILIDADES Y COMPETENCIAS INDIVIDUALES Y COLECTIVAS DE CIUDADANOS DE BOGOTÁ, A TRAVÉS DE LA RELACIÓN ENTRE EL DESARROLLO URBANO Y LA CULTURA CIUDADANA, EN EL MARCO DE PROYECTOS DE INFRAESTRUCTURA PARA LA MOVILIDAD Y EL ESPACIO PÚBLICO DESARROLLADOS POR EL IDU</t>
  </si>
  <si>
    <t>IDU-SAMC-DTAF-007-2020</t>
  </si>
  <si>
    <t>CONTRATAR EL SERVICIO DE MONITOREO Y RESPUESTA A EVENTOS DE SEGURIDAD DE LA INFRAESTRUCTURA TECNOLÓGICA QUE INCLUYA CAPTURA, INTEGRACIÓN, CORRELACIÓN, ANÁLISIS, ALERTAMIENTO, ESCALAMIENTO, REPORTES Y GESTIÓN DE EVENTOS, ALARMAS Y ATENCIÓN DE INCIDENTES DE SEGURIDAD DE LA INFORMACIÓN</t>
  </si>
  <si>
    <t>IDU-CMA-DTAF-029-2020</t>
  </si>
  <si>
    <t>PRESTACIÓN DE SERVICIOS DE INTERMEDIACIÓN DE SEGUROS Y ASESORÍA INTEGRAL AL INSTITUTO DE DESARROLLO URBANO EN LA CONTRATACIÓN, ADMINISTRACIÓN Y MANEJO DEL PROGRAMA GENERAL DE SEGUROS QUE AMPARE LOS BIENES E INTERESES PATRIMONIALES DE PROPIEDAD DEL IDU O AQUELLOS POR LOS CUALES SEA O LLEGARE A SER LEGALMENTE RESPONSABLE</t>
  </si>
  <si>
    <t>IDU-LP-DTM-014-2020</t>
  </si>
  <si>
    <t>EJECUTAR A PRECIOS UNITARIOS Y A MONTO AGOTABLE LAS ACTIVIDADES Y OBRAS REQUERIDAS PARA LA CONSERVACIÓN DE LA MALLA VIAL RURAL PRINCIPAL, EN LA CIUDAD DE BOGOTÁ, D.C.</t>
  </si>
  <si>
    <t>IDU-MC10%-DTAF-027-2020</t>
  </si>
  <si>
    <t>SUMINISTRAR A PRECIOS UNITARIOS FIJOS Y A MONTO AGOTABLE ELEMENTOS PARA EL ACONDICIONAMIENTO Y MITIGACIÓN DE LA PANDEMIA EN LA EMERGENCIA SANITARIA COVID-19 EN LAS INSTALACIONES FÍSICAS DEL INSTITUTO DE DESARROLLO URBANO- IDU</t>
  </si>
  <si>
    <t>IDU-LP-SGGC-017-2020</t>
  </si>
  <si>
    <t>PRESTACIÓN DE SERVICIOS PARA LA ORGANIZACIÓN DE ARCHIVOS DE GESTIÓN Y ATENCIÓN DE LOS USUARIOS DE ARCHIVO DEL INSTITUTO DE DESARROLLO URBANO – IDU</t>
  </si>
  <si>
    <t>IDU-MC10%-DTAF-028-2020</t>
  </si>
  <si>
    <t>TRASLADO DEL CUARTO ELÉCTRICO PRINCIPAL DE LA CALLE 20</t>
  </si>
  <si>
    <t>IDU-CMA-DTM-027-2020</t>
  </si>
  <si>
    <t>INTERVENTORÍA A LA EJECUCIÓN DE LAS ACTIVIDADES Y OBRAS REQUERIDAS PARA LA CONSERVACIÓN DE LA MALLA VIAL RURAL PRINCIPAL, EN LA CIUDAD DE BOGOTÁ, D.C.</t>
  </si>
  <si>
    <t>IDU-LP-DTM-020-2020</t>
  </si>
  <si>
    <t xml:space="preserve">EJECUCIÓN A PRECIOS UNITARIOS Y A MONTO AGOTABLE DE LAS OBRAS Y ACTIVIDADES NECESARIAS PARA LA CONSERVACIÓN DEL ESPACIO PÚBLICO Y RED DE CICLORUTAS EN BOGOTÁ D.C. GRUPO 1. </t>
  </si>
  <si>
    <t>IDU-CMA-DTM-034-2020</t>
  </si>
  <si>
    <t xml:space="preserve">INTERVENTORÍA A LA EJECUCIÓN DE LAS ACTIVIDADES Y OBRAS REQUERIDAS PARA LA CONSERVACIÓN DEL ESPACIO PÚBLICO Y RED DE CICLORUTAS EN BOGOTÁ D.C. GRUPO 1 </t>
  </si>
  <si>
    <t>IDU-LP-SGI-015-2020</t>
  </si>
  <si>
    <t>EJECUTAR A PRECIOS UNITARIOS Y A MONTO AGOTABLE, LAS ACTIVIDADES NECESARIAS PARA LA EJECUCIÓN DE LAS OBRAS DE CONSERVACIÓN DE LA MALLA VIAL ARTERIAL NO TRONCAL, EN LA CIUDAD DE BOGOTÁ D.C. GRUPOS 1, 2, 3, 4 Y 5</t>
  </si>
  <si>
    <t>IDU-CMA-SGDU-037-2020</t>
  </si>
  <si>
    <t>ESTUDIOS DE TOPOGRAFÍA PARA LOS PROYECTOS A CARGO DEL INSTITUTO DE DESARROLLO URBANO EN LA CIUDAD DE BOGOTÁ D.C.</t>
  </si>
  <si>
    <t>IDU-LP-SGI-018-2020</t>
  </si>
  <si>
    <t xml:space="preserve">EJECUTAR A PRECIOS UNITARIOS Y A MONTO AGOTABLE, LAS OBRAS Y ACTIVIDADES NECESARIAS PARA LA CONSERVACIÓN DE LA MALLA VIAL QUE SOPORTA RUTAS DEL SISTEMA INTEGRADO DE TRANSPORTE PÚBLICO- SITP, EN LA CIUDAD DE BOGOTÁ D.C. – GRUPOS 1, 2, 3 Y 4 </t>
  </si>
  <si>
    <t>IDU-CMA-SGI-033-2020</t>
  </si>
  <si>
    <t xml:space="preserve">INTERVENTORÍA A LA EJECUCIÓN DE LAS ACTIVIDADES Y OBRAS REQUERIDAS PARA LA CONSERVACIÓN DE LA MALLA VIAL QUE SOPORTA RUTAS DEL SISTEMA INTEGRADO DE TRANSPORTE PÚBLICO- SITP, EN LA CIUDAD DE BOGOTÁ D.C. GRUPOS 1, 2, 3 Y 4. </t>
  </si>
  <si>
    <t>IDU-MC10%-DTAF-030-2020</t>
  </si>
  <si>
    <t>COMPRA DE NORMAS TÉCNICAS PARA EL CENTRO DE DOCUMENTACIÓN DEL IDU</t>
  </si>
  <si>
    <t>IDU-LP-DTM-019-2020</t>
  </si>
  <si>
    <t>EJECUCIÓN A PRECIOS UNITARIOS Y A MONTO AGOTABLE DE LAS OBRAS Y ACTIVIDADES NECESARIAS PARA LA CONSERVACIÓN DE PUENTES VEHICULARES EN BOGOTÁ D. C., INCLUYE SUPERESTRUCTURA, SUBESTRUCTURA Y ACCESOS. GRUPOS 1 Y 2</t>
  </si>
  <si>
    <t>IDU-CMA-DTM-035-2020</t>
  </si>
  <si>
    <t xml:space="preserve">INTERVENTORÍA A LA EJECUCIÓN DE LAS OBRAS Y ACTIVIDADES NECESARIAS PARA LA CONSERVACIÓN DE PUENTES VEHICULARES EN BOGOTÁ D.C., INCLUYE SUPERESTRUCTURA, SUBESTRUCTURA Y ACCESOS. GRUPOS 1 Y 2 </t>
  </si>
  <si>
    <t>IDU-CMA-SGI-032-2020</t>
  </si>
  <si>
    <t xml:space="preserve">INTERVENTORÍA A LA EJECUCIÓN DE LAS ACTIVIDADES Y OBRAS REQUERIDAS PARA LA CONSERVACIÓN DE LA MALLA VIAL ARTERIAL NO TRONCAL, EN LA CIUDAD DE BOGOTÁ, D.C. – GRUPOS 1, 2, 3, 4 Y 5 </t>
  </si>
  <si>
    <t>IDU-MC10%-SGGC-029-2020</t>
  </si>
  <si>
    <t xml:space="preserve">PRESTACIÓN DE SERVICIOS PARA LA FORMACIÓN EN SIX SIGMA, GREEN AND BLACK BELTS </t>
  </si>
  <si>
    <t>IDU-LP-SGI-021-2020</t>
  </si>
  <si>
    <t xml:space="preserve">CONSTRUCCIÓN DEL PATIO LA REFORMA Y OBRAS COMPLEMENTARIAS EN LA CIUDAD DE BOGOTÁ D.C. </t>
  </si>
  <si>
    <t>IDU-CMA-SGI-036-2020</t>
  </si>
  <si>
    <t>INTERVENTORÍA INTEGRAL PARA CONSTRUCCIÓN DEL PATIO LA REFORMA Y OBRAS COMPLEMENTARIAS EN LA CIUDAD DE BOGOTÁ D.C.</t>
  </si>
  <si>
    <t xml:space="preserve">  CONSORCIO ARDANUY IVCSA (ARDANUY COLOMBIA SAS; IVICSA S.A.S.)</t>
  </si>
  <si>
    <t xml:space="preserve">  PRODYGYTEK PROCESS DOCUMENT AND SOLUTIONS S.A.S.</t>
  </si>
  <si>
    <t xml:space="preserve">  ALGOAP S.A.S.</t>
  </si>
  <si>
    <t xml:space="preserve">  WEXLER S.A.S.</t>
  </si>
  <si>
    <t xml:space="preserve">  JARGU S.A. CORREDORES DE SEGUROS</t>
  </si>
  <si>
    <t xml:space="preserve">  CONSORCIO RCR-IDECO MALLA VIAL RURAL (R.C.R. INGENIERIA S.A.S.; IDECO INFRAESTRUCTURA Y DESARROLLO DE COLOMBIA S.A.S. IDECO INFRAESTRUCTURA)</t>
  </si>
  <si>
    <t xml:space="preserve">  CONINCAG SAS</t>
  </si>
  <si>
    <t xml:space="preserve">  TRANSPORTADORA NUEVO SIGLO XXI SAS</t>
  </si>
  <si>
    <t xml:space="preserve">  SERVICIOS ELECTROTECNICOS S.A.S - SERVITRONICA S.A.S</t>
  </si>
  <si>
    <t xml:space="preserve">  CONSORCIO MALLA VIAL FMQ ( FRONTERAS CONSTRUCTORA S.A.S, MS INGENIEROS SL SUCURSAL COLOMBIA; GRUPO QUIMBAYA INGENIEROS S.A.S.) </t>
  </si>
  <si>
    <t xml:space="preserve">  GAMA INGENIEROS ARQUITECTOS S.A.S</t>
  </si>
  <si>
    <t xml:space="preserve">  CONSORCIO MOVILIDAD 2021 (INGENIERIA DE PROYECTOS S.A.S.; INGECO INGENIERIA DE CONSTRUCCIONES S.A.S.)</t>
  </si>
  <si>
    <t xml:space="preserve">  G1 CONSTRUCTORA FG S.A.
G2 CONSORCIO VÍAS ARTERIALES GAMA (GAMA INGENIEROS ARQUITECTOS SAS; JOSÉ GUILLERMO GALÁN GÓMEZ)
G3 CIVILES MECÁNICOS ELÉCTRICOS INGENIEROS SAS
G4 CONSORCIO VIAL ICP (INCOPAV S.A.; CONSTRUCTORA PRIMAR S.A.)
G5 CONSORCIO GYP 015 (GESTIÓN VIAL INTEGRAL SAS; GESTIÓN INTEGRAL DEL AGUA SAS; P&amp;P INGENIERÍA Y PROYECTOS LTDA)</t>
  </si>
  <si>
    <t>G1 $ 9.937.585.225
G2 $ 12.354.879.824
G3 $ 10.730.742.023
G4 $ 12.283.657.404
G5 $ 13.060.486.367</t>
  </si>
  <si>
    <t xml:space="preserve">  CONSORCIO GW 2020 -IDU (GEOCAM INGENIERIA SAS ; WILCHES Y CIA. LTDA)</t>
  </si>
  <si>
    <t xml:space="preserve">  G1 CONSTRUCTORA FG S.A.
G2 CONSORCIO GYP 018 (GESTION VIAL INTEGRAL S.A.S.; GESTION INTEGRAL DEL AGUA S.A.S.; P&amp;P INGENIERIA Y PROYECTOS S.A.S.)
G3 CIVILES MECANICOS ELECTRICOS INGENIEROS S.A.S. CIMELEC INGENIEROS S.A.S.
G4 CONSOCIO VIAL ICP (INCOPAV S.A.; CONSTRUCTORA PRIMAR S.A.)</t>
  </si>
  <si>
    <t>G1 $ 12.306.670.950
G2 $ 13.699.796.395
G3 $ 12.808.616.745
G4 $ 13.734.448.385</t>
  </si>
  <si>
    <t xml:space="preserve">  G1 CONSORCIO MV SITP ICG (GESTION DE PROYECTOS DE INGENIERIA G P I SAS; CAYCO SAS; INTECSA COLOMBIA INTERNACIONAL S.A.S.) 
G2 CONSORCIO INTER RUTAS 033 (GNG INGENIERÍA S.A.S; INGENIERÍA Y GESTIÓN VIAL – GEVIAL S.A.S)
G3 CONSORCIO CONSERVACIÓN 033 (LA VIALIDAD LIMITADA; GEOVIAL LIMITADA)
G4 CONSORCIO AVENIDAS BOGOTÁ (NORBERTO BAYONA ESPITIA; TERRA INGENIEROS CIVILES S.A.S)</t>
  </si>
  <si>
    <t>G1 $ 1.456.172.957
G2 $ 1.483.925.057
G3 $ 1.470.049.007
G4 $ 1.497.957.565</t>
  </si>
  <si>
    <t xml:space="preserve">  INSTITUTO COLOMBIANO DE NORMAS TECNICAS Y CERTIFICACION –ICONTEC</t>
  </si>
  <si>
    <t xml:space="preserve">  G1 CONSORCIO CHI 019 (HARINSA NAVASFALT CONSTRUCCIONES S.A.S.; CI CONSTRUCCION E INGENIERIA S.A.S; INGENIERIA TRANSPORTE Y MAQUIONARIA S.A.S INTRAMAQ S.A.S)
G2 CONSORCIO ESTRUCTURAL (PROINARK PORYECTOS DE INGENIERIA S.A; PROYECTOS Y ESTRUCTURAS CIVILES; FABIO EDUARDO PATIÑO JARAMILLO)</t>
  </si>
  <si>
    <t>G1 $ 8.015.482.115
G2 $ 9.414.877.124</t>
  </si>
  <si>
    <t xml:space="preserve">  G1 CONSORCIO RJ&amp;P-INTERPRO 035. RJ&amp;P INGENIERÍA S.A.S.; INTERPRO S.A.S.)
G2 ACINCO INGENIERIAS SAS</t>
  </si>
  <si>
    <t>G1 $ 1.186.924.610
G2 $ 1.284.779.751</t>
  </si>
  <si>
    <t xml:space="preserve">  G1 CONSORCIO VIAL BOGOTA (INTERESTUDIOS INGENIERIA S.A.S; GUSTAVO ROSO GOMEZ)
G2 MAB INGENIERIA DE VALOR S.A.
G3 CONSORCIO CNT – CEIT 2020 (CONSULTORES TÉCNICOS Y ECONÓMICOS S.A.S. - CONSULTECNICOS; CONSULTORES E INTERVENTORES TÉCNICOS S.A.S.)
G4 CONSORCIO SOLUCIONES TEC4 (SOLUCIONES PARA LA INGENIERÍA S.A.S; TEC CUATRO S.A. SUCURSAL COLOMBIA)
G5 VELNEC S.A.</t>
  </si>
  <si>
    <t>G1 $ 1.291.989.394
G2 $ 1.606.045.782
G3 $ 1.394.840.868
G4 $ 1.596.856.002
G5 $ 1.697.018.477</t>
  </si>
  <si>
    <t xml:space="preserve">  Sociedad colombiana de SixSigma - Acosixsigma SAS</t>
  </si>
  <si>
    <t xml:space="preserve">  PAVIMENTOS COLOMBIA S.A.S.</t>
  </si>
  <si>
    <t xml:space="preserve">  CONSORCIO VGM 036 (COMPAÑÍA DE VIAS, TRANSPORTE Y OBRAS PUBLICAS S.A.S - VIASTOP S.A.S; GINPROCOL S.A.S.; MEDINA &amp; RIVERA INGENIEROS ASOCIADOS S.A.S.)</t>
  </si>
  <si>
    <t>PROCESOS DE SELECCIÓN ADJUDICADOS DICIEMBRE</t>
  </si>
  <si>
    <t>PROCESOS DE SELECCIÓN ADJUDICADOS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</si>
</sst>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mmmm\ d\,\ yyyy"/>
    <numFmt numFmtId="167" formatCode="[$$-240A]\ #,##0.00"/>
    <numFmt numFmtId="168" formatCode="[$-C0A]d\-mmm\-yyyy;@"/>
    <numFmt numFmtId="169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5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6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justify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7" fontId="1" fillId="0" borderId="1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168" fontId="0" fillId="0" borderId="0" xfId="0" applyNumberFormat="1" applyFont="1" applyAlignment="1">
      <alignment horizontal="center"/>
    </xf>
    <xf numFmtId="168" fontId="1" fillId="0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168" fontId="0" fillId="0" borderId="9" xfId="0" applyNumberFormat="1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14" fontId="0" fillId="3" borderId="2" xfId="0" applyNumberForma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67" fontId="2" fillId="0" borderId="10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0" borderId="0" xfId="0" applyFont="1" applyFill="1"/>
    <xf numFmtId="0" fontId="5" fillId="0" borderId="2" xfId="0" applyFont="1" applyBorder="1" applyAlignment="1">
      <alignment horizontal="center" vertical="center" wrapText="1"/>
    </xf>
    <xf numFmtId="169" fontId="0" fillId="3" borderId="7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/>
    </xf>
    <xf numFmtId="169" fontId="0" fillId="3" borderId="13" xfId="1" applyNumberFormat="1" applyFont="1" applyFill="1" applyBorder="1" applyAlignment="1">
      <alignment horizontal="center" vertical="center" wrapText="1"/>
    </xf>
    <xf numFmtId="42" fontId="0" fillId="3" borderId="7" xfId="2" applyFont="1" applyFill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45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4" name="AutoShape 155"/>
        <xdr:cNvSpPr>
          <a:spLocks noChangeArrowheads="1"/>
        </xdr:cNvSpPr>
      </xdr:nvSpPr>
      <xdr:spPr bwMode="auto">
        <a:xfrm>
          <a:off x="19309080" y="759714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47094" cy="101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50673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784860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2371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21812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40862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5419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8783300" y="78962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zoomScale="85" zoomScaleNormal="85" workbookViewId="0">
      <selection activeCell="B2" sqref="B2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5.6640625" style="15" customWidth="1"/>
    <col min="4" max="4" width="67.109375" style="2" customWidth="1"/>
    <col min="5" max="5" width="24.4414062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40.75" customHeight="1" x14ac:dyDescent="0.3">
      <c r="A8" s="23">
        <v>1</v>
      </c>
      <c r="B8" s="29" t="s">
        <v>12</v>
      </c>
      <c r="C8" s="30" t="s">
        <v>13</v>
      </c>
      <c r="D8" s="36" t="s">
        <v>14</v>
      </c>
      <c r="E8" s="31">
        <v>43853</v>
      </c>
      <c r="F8" s="37" t="s">
        <v>15</v>
      </c>
      <c r="G8" s="35">
        <f>356558147916+292993429408+206413520077+247625771607+208086098930+216363454208+368334453739+207527321911+251047561743</f>
        <v>2354949759539</v>
      </c>
    </row>
    <row r="9" spans="1:7" s="12" customFormat="1" ht="100.8" x14ac:dyDescent="0.3">
      <c r="A9" s="34">
        <v>2</v>
      </c>
      <c r="B9" s="29" t="s">
        <v>18</v>
      </c>
      <c r="C9" s="30" t="s">
        <v>19</v>
      </c>
      <c r="D9" s="36" t="s">
        <v>20</v>
      </c>
      <c r="E9" s="31">
        <v>43871</v>
      </c>
      <c r="F9" s="37" t="s">
        <v>21</v>
      </c>
      <c r="G9" s="38">
        <f>22547152308
+864851182+621320073</f>
        <v>24033323563</v>
      </c>
    </row>
    <row r="10" spans="1:7" s="12" customFormat="1" ht="28.8" x14ac:dyDescent="0.3">
      <c r="A10" s="34">
        <v>3</v>
      </c>
      <c r="B10" s="39" t="s">
        <v>22</v>
      </c>
      <c r="C10" s="40" t="s">
        <v>23</v>
      </c>
      <c r="D10" s="41" t="s">
        <v>24</v>
      </c>
      <c r="E10" s="42">
        <v>43872</v>
      </c>
      <c r="F10" s="43">
        <v>12789290695</v>
      </c>
      <c r="G10" s="38"/>
    </row>
    <row r="11" spans="1:7" s="12" customFormat="1" ht="43.2" x14ac:dyDescent="0.3">
      <c r="A11" s="34">
        <v>4</v>
      </c>
      <c r="B11" s="39" t="s">
        <v>25</v>
      </c>
      <c r="C11" s="40" t="s">
        <v>26</v>
      </c>
      <c r="D11" s="41" t="s">
        <v>27</v>
      </c>
      <c r="E11" s="42">
        <v>43873</v>
      </c>
      <c r="F11" s="43">
        <v>2004704601</v>
      </c>
      <c r="G11" s="38"/>
    </row>
    <row r="12" spans="1:7" s="12" customFormat="1" ht="43.2" x14ac:dyDescent="0.3">
      <c r="A12" s="34">
        <v>5</v>
      </c>
      <c r="B12" s="39" t="s">
        <v>28</v>
      </c>
      <c r="C12" s="40" t="s">
        <v>29</v>
      </c>
      <c r="D12" s="41" t="s">
        <v>30</v>
      </c>
      <c r="E12" s="42">
        <v>43888</v>
      </c>
      <c r="F12" s="43">
        <v>31005000</v>
      </c>
      <c r="G12" s="38"/>
    </row>
    <row r="13" spans="1:7" s="12" customFormat="1" ht="43.2" x14ac:dyDescent="0.3">
      <c r="A13" s="34">
        <v>6</v>
      </c>
      <c r="B13" s="39" t="s">
        <v>31</v>
      </c>
      <c r="C13" s="40" t="s">
        <v>32</v>
      </c>
      <c r="D13" s="41" t="s">
        <v>33</v>
      </c>
      <c r="E13" s="42">
        <v>43888</v>
      </c>
      <c r="F13" s="43">
        <v>15000000</v>
      </c>
      <c r="G13" s="38"/>
    </row>
    <row r="14" spans="1:7" s="12" customFormat="1" ht="204.75" customHeight="1" x14ac:dyDescent="0.3">
      <c r="A14" s="34">
        <v>7</v>
      </c>
      <c r="B14" s="39" t="s">
        <v>34</v>
      </c>
      <c r="C14" s="40" t="s">
        <v>35</v>
      </c>
      <c r="D14" s="41" t="s">
        <v>36</v>
      </c>
      <c r="E14" s="42"/>
      <c r="F14" s="43" t="s">
        <v>37</v>
      </c>
      <c r="G14" s="38">
        <f>34630366494+
29495419467+29155894332
+29165584816
+22268313304
+29225360409+34630366494
+34630366494
+29354486353</f>
        <v>272556158163</v>
      </c>
    </row>
    <row r="15" spans="1:7" s="12" customFormat="1" ht="43.2" x14ac:dyDescent="0.3">
      <c r="A15" s="34">
        <v>8</v>
      </c>
      <c r="B15" s="29" t="s">
        <v>39</v>
      </c>
      <c r="C15" s="30" t="s">
        <v>40</v>
      </c>
      <c r="D15" s="36" t="s">
        <v>41</v>
      </c>
      <c r="E15" s="31">
        <v>43902</v>
      </c>
      <c r="F15" s="44">
        <v>10572417234</v>
      </c>
      <c r="G15" s="38"/>
    </row>
    <row r="16" spans="1:7" s="12" customFormat="1" x14ac:dyDescent="0.3">
      <c r="A16" s="34">
        <v>9</v>
      </c>
      <c r="B16" s="39" t="s">
        <v>42</v>
      </c>
      <c r="C16" s="40" t="s">
        <v>43</v>
      </c>
      <c r="D16" s="41" t="s">
        <v>44</v>
      </c>
      <c r="E16" s="42">
        <v>43907</v>
      </c>
      <c r="F16" s="43">
        <v>37604565</v>
      </c>
      <c r="G16" s="38"/>
    </row>
    <row r="17" spans="1:7" s="12" customFormat="1" ht="28.8" x14ac:dyDescent="0.3">
      <c r="A17" s="34">
        <v>10</v>
      </c>
      <c r="B17" s="29" t="s">
        <v>47</v>
      </c>
      <c r="C17" s="30" t="s">
        <v>48</v>
      </c>
      <c r="D17" s="36" t="s">
        <v>49</v>
      </c>
      <c r="E17" s="31">
        <v>43971</v>
      </c>
      <c r="F17" s="44">
        <v>286431566</v>
      </c>
      <c r="G17" s="38"/>
    </row>
    <row r="18" spans="1:7" s="12" customFormat="1" ht="28.8" x14ac:dyDescent="0.3">
      <c r="A18" s="34">
        <v>11</v>
      </c>
      <c r="B18" s="39" t="s">
        <v>50</v>
      </c>
      <c r="C18" s="40" t="s">
        <v>51</v>
      </c>
      <c r="D18" s="41" t="s">
        <v>52</v>
      </c>
      <c r="E18" s="42">
        <v>43971</v>
      </c>
      <c r="F18" s="43">
        <v>1259705847</v>
      </c>
      <c r="G18" s="38"/>
    </row>
    <row r="19" spans="1:7" s="12" customFormat="1" ht="28.8" x14ac:dyDescent="0.3">
      <c r="A19" s="34">
        <v>12</v>
      </c>
      <c r="B19" s="39" t="s">
        <v>53</v>
      </c>
      <c r="C19" s="40" t="s">
        <v>54</v>
      </c>
      <c r="D19" s="41" t="s">
        <v>55</v>
      </c>
      <c r="E19" s="42">
        <v>43972</v>
      </c>
      <c r="F19" s="43">
        <v>1535850890</v>
      </c>
      <c r="G19" s="38"/>
    </row>
    <row r="20" spans="1:7" s="12" customFormat="1" ht="43.2" x14ac:dyDescent="0.3">
      <c r="A20" s="34">
        <v>13</v>
      </c>
      <c r="B20" s="39" t="s">
        <v>56</v>
      </c>
      <c r="C20" s="40" t="s">
        <v>57</v>
      </c>
      <c r="D20" s="41" t="s">
        <v>58</v>
      </c>
      <c r="E20" s="42">
        <v>43979</v>
      </c>
      <c r="F20" s="43">
        <v>31408992</v>
      </c>
      <c r="G20" s="38"/>
    </row>
    <row r="21" spans="1:7" s="12" customFormat="1" ht="43.2" x14ac:dyDescent="0.3">
      <c r="A21" s="34">
        <v>14</v>
      </c>
      <c r="B21" s="39" t="s">
        <v>59</v>
      </c>
      <c r="C21" s="40" t="s">
        <v>60</v>
      </c>
      <c r="D21" s="41" t="s">
        <v>61</v>
      </c>
      <c r="E21" s="42">
        <v>43980</v>
      </c>
      <c r="F21" s="43">
        <v>87000000</v>
      </c>
      <c r="G21" s="38"/>
    </row>
    <row r="22" spans="1:7" s="12" customFormat="1" ht="28.8" x14ac:dyDescent="0.3">
      <c r="A22" s="34">
        <v>15</v>
      </c>
      <c r="B22" s="29" t="s">
        <v>62</v>
      </c>
      <c r="C22" s="30" t="s">
        <v>63</v>
      </c>
      <c r="D22" s="36" t="s">
        <v>72</v>
      </c>
      <c r="E22" s="31">
        <v>43990</v>
      </c>
      <c r="F22" s="44">
        <v>10840603</v>
      </c>
      <c r="G22" s="38"/>
    </row>
    <row r="23" spans="1:7" s="12" customFormat="1" ht="86.4" x14ac:dyDescent="0.3">
      <c r="A23" s="34">
        <v>16</v>
      </c>
      <c r="B23" s="39" t="s">
        <v>64</v>
      </c>
      <c r="C23" s="40" t="s">
        <v>65</v>
      </c>
      <c r="D23" s="41" t="s">
        <v>74</v>
      </c>
      <c r="E23" s="42">
        <v>44006</v>
      </c>
      <c r="F23" s="43">
        <v>524634334</v>
      </c>
      <c r="G23" s="38"/>
    </row>
    <row r="24" spans="1:7" s="12" customFormat="1" ht="43.2" x14ac:dyDescent="0.3">
      <c r="A24" s="34">
        <v>17</v>
      </c>
      <c r="B24" s="39" t="s">
        <v>66</v>
      </c>
      <c r="C24" s="40" t="s">
        <v>67</v>
      </c>
      <c r="D24" s="41" t="s">
        <v>75</v>
      </c>
      <c r="E24" s="42">
        <v>44013</v>
      </c>
      <c r="F24" s="43">
        <v>374465054</v>
      </c>
      <c r="G24" s="38"/>
    </row>
    <row r="25" spans="1:7" s="12" customFormat="1" ht="57.6" x14ac:dyDescent="0.3">
      <c r="A25" s="34">
        <v>18</v>
      </c>
      <c r="B25" s="39" t="s">
        <v>68</v>
      </c>
      <c r="C25" s="40" t="s">
        <v>69</v>
      </c>
      <c r="D25" s="41" t="s">
        <v>72</v>
      </c>
      <c r="E25" s="42">
        <v>44013</v>
      </c>
      <c r="F25" s="43">
        <v>9758000</v>
      </c>
      <c r="G25" s="38"/>
    </row>
    <row r="26" spans="1:7" s="12" customFormat="1" ht="28.8" x14ac:dyDescent="0.3">
      <c r="A26" s="34">
        <v>19</v>
      </c>
      <c r="B26" s="39" t="s">
        <v>70</v>
      </c>
      <c r="C26" s="40" t="s">
        <v>71</v>
      </c>
      <c r="D26" s="41" t="s">
        <v>49</v>
      </c>
      <c r="E26" s="42">
        <v>44018</v>
      </c>
      <c r="F26" s="43">
        <v>757609059</v>
      </c>
      <c r="G26" s="38"/>
    </row>
    <row r="27" spans="1:7" s="12" customFormat="1" ht="28.8" x14ac:dyDescent="0.3">
      <c r="A27" s="34">
        <v>20</v>
      </c>
      <c r="B27" s="39" t="s">
        <v>76</v>
      </c>
      <c r="C27" s="40" t="s">
        <v>77</v>
      </c>
      <c r="D27" s="41" t="s">
        <v>49</v>
      </c>
      <c r="E27" s="42">
        <v>44018</v>
      </c>
      <c r="F27" s="43">
        <v>720806194</v>
      </c>
      <c r="G27" s="38"/>
    </row>
    <row r="28" spans="1:7" s="12" customFormat="1" ht="28.8" x14ac:dyDescent="0.3">
      <c r="A28" s="34">
        <v>21</v>
      </c>
      <c r="B28" s="39" t="s">
        <v>78</v>
      </c>
      <c r="C28" s="40" t="s">
        <v>79</v>
      </c>
      <c r="D28" s="41" t="s">
        <v>90</v>
      </c>
      <c r="E28" s="42">
        <v>44020</v>
      </c>
      <c r="F28" s="43">
        <v>204990000</v>
      </c>
      <c r="G28" s="38"/>
    </row>
    <row r="29" spans="1:7" s="12" customFormat="1" ht="28.8" x14ac:dyDescent="0.3">
      <c r="A29" s="34">
        <v>22</v>
      </c>
      <c r="B29" s="39" t="s">
        <v>80</v>
      </c>
      <c r="C29" s="40" t="s">
        <v>81</v>
      </c>
      <c r="D29" s="41" t="s">
        <v>91</v>
      </c>
      <c r="E29" s="42">
        <v>44020</v>
      </c>
      <c r="F29" s="43">
        <v>593000019</v>
      </c>
      <c r="G29" s="38"/>
    </row>
    <row r="30" spans="1:7" s="12" customFormat="1" x14ac:dyDescent="0.3">
      <c r="A30" s="34">
        <v>23</v>
      </c>
      <c r="B30" s="39" t="s">
        <v>82</v>
      </c>
      <c r="C30" s="40" t="s">
        <v>83</v>
      </c>
      <c r="D30" s="41" t="s">
        <v>92</v>
      </c>
      <c r="E30" s="42">
        <v>44029</v>
      </c>
      <c r="F30" s="43">
        <v>3359678</v>
      </c>
      <c r="G30" s="38"/>
    </row>
    <row r="31" spans="1:7" s="12" customFormat="1" ht="28.8" x14ac:dyDescent="0.3">
      <c r="A31" s="34">
        <v>24</v>
      </c>
      <c r="B31" s="39" t="s">
        <v>84</v>
      </c>
      <c r="C31" s="40" t="s">
        <v>85</v>
      </c>
      <c r="D31" s="41" t="s">
        <v>93</v>
      </c>
      <c r="E31" s="42">
        <v>44029</v>
      </c>
      <c r="F31" s="43">
        <v>699999141</v>
      </c>
      <c r="G31" s="38"/>
    </row>
    <row r="32" spans="1:7" s="12" customFormat="1" ht="28.8" x14ac:dyDescent="0.3">
      <c r="A32" s="34">
        <v>25</v>
      </c>
      <c r="B32" s="39" t="s">
        <v>86</v>
      </c>
      <c r="C32" s="40" t="s">
        <v>87</v>
      </c>
      <c r="D32" s="41" t="s">
        <v>94</v>
      </c>
      <c r="E32" s="42">
        <v>44035</v>
      </c>
      <c r="F32" s="43">
        <v>17945879</v>
      </c>
      <c r="G32" s="38"/>
    </row>
    <row r="33" spans="1:7" s="12" customFormat="1" ht="28.8" x14ac:dyDescent="0.3">
      <c r="A33" s="34">
        <v>26</v>
      </c>
      <c r="B33" s="39" t="s">
        <v>88</v>
      </c>
      <c r="C33" s="40" t="s">
        <v>89</v>
      </c>
      <c r="D33" s="41" t="s">
        <v>95</v>
      </c>
      <c r="E33" s="42">
        <v>44039</v>
      </c>
      <c r="F33" s="43">
        <v>29862367</v>
      </c>
      <c r="G33" s="38"/>
    </row>
    <row r="34" spans="1:7" s="12" customFormat="1" ht="43.2" x14ac:dyDescent="0.3">
      <c r="A34" s="34">
        <f>+A33+1</f>
        <v>27</v>
      </c>
      <c r="B34" s="39" t="s">
        <v>97</v>
      </c>
      <c r="C34" s="40" t="s">
        <v>98</v>
      </c>
      <c r="D34" s="41" t="s">
        <v>123</v>
      </c>
      <c r="E34" s="42">
        <v>44048</v>
      </c>
      <c r="F34" s="43">
        <v>9614333552</v>
      </c>
      <c r="G34" s="38"/>
    </row>
    <row r="35" spans="1:7" s="12" customFormat="1" ht="43.2" x14ac:dyDescent="0.3">
      <c r="A35" s="34">
        <f t="shared" ref="A35:A98" si="0">+A34+1</f>
        <v>28</v>
      </c>
      <c r="B35" s="39" t="s">
        <v>99</v>
      </c>
      <c r="C35" s="40" t="s">
        <v>100</v>
      </c>
      <c r="D35" s="41" t="s">
        <v>124</v>
      </c>
      <c r="E35" s="42">
        <v>44048</v>
      </c>
      <c r="F35" s="43" t="s">
        <v>125</v>
      </c>
      <c r="G35" s="38">
        <f>1217892417
+1221784474</f>
        <v>2439676891</v>
      </c>
    </row>
    <row r="36" spans="1:7" s="12" customFormat="1" ht="43.2" x14ac:dyDescent="0.3">
      <c r="A36" s="34">
        <f t="shared" si="0"/>
        <v>29</v>
      </c>
      <c r="B36" s="39" t="s">
        <v>101</v>
      </c>
      <c r="C36" s="40" t="s">
        <v>102</v>
      </c>
      <c r="D36" s="41" t="s">
        <v>126</v>
      </c>
      <c r="E36" s="42">
        <v>44054</v>
      </c>
      <c r="F36" s="43" t="s">
        <v>127</v>
      </c>
      <c r="G36" s="38">
        <f>7831592917
+8622616950</f>
        <v>16454209867</v>
      </c>
    </row>
    <row r="37" spans="1:7" s="12" customFormat="1" ht="72" x14ac:dyDescent="0.3">
      <c r="A37" s="34">
        <f t="shared" si="0"/>
        <v>30</v>
      </c>
      <c r="B37" s="39" t="s">
        <v>103</v>
      </c>
      <c r="C37" s="40" t="s">
        <v>104</v>
      </c>
      <c r="D37" s="41" t="s">
        <v>128</v>
      </c>
      <c r="E37" s="42">
        <v>44056</v>
      </c>
      <c r="F37" s="43" t="s">
        <v>129</v>
      </c>
      <c r="G37" s="38">
        <f>7549149594
+9902984752</f>
        <v>17452134346</v>
      </c>
    </row>
    <row r="38" spans="1:7" s="12" customFormat="1" ht="43.2" x14ac:dyDescent="0.3">
      <c r="A38" s="34">
        <f t="shared" si="0"/>
        <v>31</v>
      </c>
      <c r="B38" s="39" t="s">
        <v>105</v>
      </c>
      <c r="C38" s="40" t="s">
        <v>106</v>
      </c>
      <c r="D38" s="41" t="s">
        <v>130</v>
      </c>
      <c r="E38" s="42">
        <v>44056</v>
      </c>
      <c r="F38" s="43">
        <v>59999110</v>
      </c>
      <c r="G38" s="38"/>
    </row>
    <row r="39" spans="1:7" s="12" customFormat="1" x14ac:dyDescent="0.3">
      <c r="A39" s="34">
        <f t="shared" si="0"/>
        <v>32</v>
      </c>
      <c r="B39" s="39" t="s">
        <v>107</v>
      </c>
      <c r="C39" s="40" t="s">
        <v>108</v>
      </c>
      <c r="D39" s="41" t="s">
        <v>131</v>
      </c>
      <c r="E39" s="42">
        <v>44062</v>
      </c>
      <c r="F39" s="43">
        <v>694365000</v>
      </c>
      <c r="G39" s="38"/>
    </row>
    <row r="40" spans="1:7" s="12" customFormat="1" ht="43.2" x14ac:dyDescent="0.3">
      <c r="A40" s="34">
        <f t="shared" si="0"/>
        <v>33</v>
      </c>
      <c r="B40" s="39" t="s">
        <v>109</v>
      </c>
      <c r="C40" s="40" t="s">
        <v>110</v>
      </c>
      <c r="D40" s="41" t="s">
        <v>132</v>
      </c>
      <c r="E40" s="42">
        <v>44069</v>
      </c>
      <c r="F40" s="43">
        <v>448189006</v>
      </c>
      <c r="G40" s="38"/>
    </row>
    <row r="41" spans="1:7" s="12" customFormat="1" ht="28.8" x14ac:dyDescent="0.3">
      <c r="A41" s="34">
        <f t="shared" si="0"/>
        <v>34</v>
      </c>
      <c r="B41" s="39" t="s">
        <v>111</v>
      </c>
      <c r="C41" s="40" t="s">
        <v>112</v>
      </c>
      <c r="D41" s="41" t="s">
        <v>75</v>
      </c>
      <c r="E41" s="42">
        <v>44070</v>
      </c>
      <c r="F41" s="43">
        <v>518068380</v>
      </c>
      <c r="G41" s="38"/>
    </row>
    <row r="42" spans="1:7" s="12" customFormat="1" ht="28.8" x14ac:dyDescent="0.3">
      <c r="A42" s="34">
        <f t="shared" si="0"/>
        <v>35</v>
      </c>
      <c r="B42" s="39" t="s">
        <v>113</v>
      </c>
      <c r="C42" s="40" t="s">
        <v>114</v>
      </c>
      <c r="D42" s="41" t="s">
        <v>133</v>
      </c>
      <c r="E42" s="42">
        <v>44070</v>
      </c>
      <c r="F42" s="43">
        <v>40890789547</v>
      </c>
      <c r="G42" s="38"/>
    </row>
    <row r="43" spans="1:7" s="12" customFormat="1" ht="57.6" x14ac:dyDescent="0.3">
      <c r="A43" s="34">
        <f t="shared" si="0"/>
        <v>36</v>
      </c>
      <c r="B43" s="39" t="s">
        <v>115</v>
      </c>
      <c r="C43" s="40" t="s">
        <v>116</v>
      </c>
      <c r="D43" s="41" t="s">
        <v>134</v>
      </c>
      <c r="E43" s="42">
        <v>44070</v>
      </c>
      <c r="F43" s="43">
        <v>32246767</v>
      </c>
      <c r="G43" s="38"/>
    </row>
    <row r="44" spans="1:7" s="12" customFormat="1" ht="28.8" x14ac:dyDescent="0.3">
      <c r="A44" s="34">
        <f t="shared" si="0"/>
        <v>37</v>
      </c>
      <c r="B44" s="39" t="s">
        <v>117</v>
      </c>
      <c r="C44" s="40" t="s">
        <v>118</v>
      </c>
      <c r="D44" s="41" t="s">
        <v>135</v>
      </c>
      <c r="E44" s="42">
        <v>44071</v>
      </c>
      <c r="F44" s="43">
        <v>30298701569</v>
      </c>
      <c r="G44" s="38"/>
    </row>
    <row r="45" spans="1:7" s="12" customFormat="1" ht="43.2" x14ac:dyDescent="0.3">
      <c r="A45" s="34">
        <f t="shared" si="0"/>
        <v>38</v>
      </c>
      <c r="B45" s="39" t="s">
        <v>119</v>
      </c>
      <c r="C45" s="40" t="s">
        <v>120</v>
      </c>
      <c r="D45" s="41" t="s">
        <v>136</v>
      </c>
      <c r="E45" s="42">
        <v>44074</v>
      </c>
      <c r="F45" s="43">
        <v>15443390378</v>
      </c>
      <c r="G45" s="38"/>
    </row>
    <row r="46" spans="1:7" s="12" customFormat="1" ht="28.8" x14ac:dyDescent="0.3">
      <c r="A46" s="34">
        <f t="shared" si="0"/>
        <v>39</v>
      </c>
      <c r="B46" s="39" t="s">
        <v>121</v>
      </c>
      <c r="C46" s="40" t="s">
        <v>122</v>
      </c>
      <c r="D46" s="41" t="s">
        <v>137</v>
      </c>
      <c r="E46" s="42">
        <v>44074</v>
      </c>
      <c r="F46" s="43">
        <v>315796369</v>
      </c>
    </row>
    <row r="47" spans="1:7" s="12" customFormat="1" ht="28.8" x14ac:dyDescent="0.3">
      <c r="A47" s="34">
        <f t="shared" si="0"/>
        <v>40</v>
      </c>
      <c r="B47" s="39" t="s">
        <v>139</v>
      </c>
      <c r="C47" s="40" t="s">
        <v>140</v>
      </c>
      <c r="D47" s="41" t="s">
        <v>157</v>
      </c>
      <c r="E47" s="42">
        <v>44075</v>
      </c>
      <c r="F47" s="43">
        <v>13361193417</v>
      </c>
      <c r="G47" s="38"/>
    </row>
    <row r="48" spans="1:7" s="12" customFormat="1" ht="28.8" x14ac:dyDescent="0.3">
      <c r="A48" s="34">
        <f t="shared" si="0"/>
        <v>41</v>
      </c>
      <c r="B48" s="39" t="s">
        <v>141</v>
      </c>
      <c r="C48" s="40" t="s">
        <v>142</v>
      </c>
      <c r="D48" s="41" t="s">
        <v>158</v>
      </c>
      <c r="E48" s="42">
        <v>44075</v>
      </c>
      <c r="F48" s="43">
        <v>6069000</v>
      </c>
      <c r="G48" s="38"/>
    </row>
    <row r="49" spans="1:7" s="12" customFormat="1" ht="28.8" x14ac:dyDescent="0.3">
      <c r="A49" s="34">
        <f t="shared" si="0"/>
        <v>42</v>
      </c>
      <c r="B49" s="39" t="s">
        <v>143</v>
      </c>
      <c r="C49" s="40" t="s">
        <v>144</v>
      </c>
      <c r="D49" s="41" t="s">
        <v>159</v>
      </c>
      <c r="E49" s="42">
        <v>44076</v>
      </c>
      <c r="F49" s="43">
        <v>13115502577</v>
      </c>
      <c r="G49" s="38"/>
    </row>
    <row r="50" spans="1:7" s="12" customFormat="1" ht="28.8" x14ac:dyDescent="0.3">
      <c r="A50" s="34">
        <f t="shared" si="0"/>
        <v>43</v>
      </c>
      <c r="B50" s="39" t="s">
        <v>145</v>
      </c>
      <c r="C50" s="40" t="s">
        <v>146</v>
      </c>
      <c r="D50" s="41" t="s">
        <v>160</v>
      </c>
      <c r="E50" s="42">
        <v>44076</v>
      </c>
      <c r="F50" s="43">
        <v>3476359</v>
      </c>
      <c r="G50" s="38"/>
    </row>
    <row r="51" spans="1:7" s="12" customFormat="1" ht="43.2" x14ac:dyDescent="0.3">
      <c r="A51" s="34">
        <f t="shared" si="0"/>
        <v>44</v>
      </c>
      <c r="B51" s="39" t="s">
        <v>147</v>
      </c>
      <c r="C51" s="40" t="s">
        <v>148</v>
      </c>
      <c r="D51" s="41" t="s">
        <v>161</v>
      </c>
      <c r="E51" s="42">
        <v>44077</v>
      </c>
      <c r="F51" s="43">
        <v>90157279</v>
      </c>
      <c r="G51" s="38"/>
    </row>
    <row r="52" spans="1:7" s="12" customFormat="1" ht="28.8" x14ac:dyDescent="0.3">
      <c r="A52" s="34">
        <f t="shared" si="0"/>
        <v>45</v>
      </c>
      <c r="B52" s="39" t="s">
        <v>149</v>
      </c>
      <c r="C52" s="40" t="s">
        <v>150</v>
      </c>
      <c r="D52" s="41" t="s">
        <v>162</v>
      </c>
      <c r="E52" s="42">
        <v>44090</v>
      </c>
      <c r="F52" s="43">
        <v>16000000</v>
      </c>
      <c r="G52" s="38"/>
    </row>
    <row r="53" spans="1:7" s="12" customFormat="1" ht="28.8" x14ac:dyDescent="0.3">
      <c r="A53" s="34">
        <f t="shared" si="0"/>
        <v>46</v>
      </c>
      <c r="B53" s="39" t="s">
        <v>151</v>
      </c>
      <c r="C53" s="40" t="s">
        <v>152</v>
      </c>
      <c r="D53" s="41" t="s">
        <v>163</v>
      </c>
      <c r="E53" s="42">
        <v>44095</v>
      </c>
      <c r="F53" s="43">
        <v>1773023650</v>
      </c>
      <c r="G53" s="38"/>
    </row>
    <row r="54" spans="1:7" s="12" customFormat="1" ht="57.6" x14ac:dyDescent="0.3">
      <c r="A54" s="34">
        <f t="shared" si="0"/>
        <v>47</v>
      </c>
      <c r="B54" s="39" t="s">
        <v>153</v>
      </c>
      <c r="C54" s="40" t="s">
        <v>154</v>
      </c>
      <c r="D54" s="41" t="s">
        <v>164</v>
      </c>
      <c r="E54" s="42">
        <v>44096</v>
      </c>
      <c r="F54" s="43">
        <v>1499762371</v>
      </c>
      <c r="G54" s="38"/>
    </row>
    <row r="55" spans="1:7" s="12" customFormat="1" x14ac:dyDescent="0.3">
      <c r="A55" s="34">
        <f t="shared" si="0"/>
        <v>48</v>
      </c>
      <c r="B55" s="39" t="s">
        <v>155</v>
      </c>
      <c r="C55" s="40" t="s">
        <v>156</v>
      </c>
      <c r="D55" s="41" t="s">
        <v>165</v>
      </c>
      <c r="E55" s="42">
        <v>44097</v>
      </c>
      <c r="F55" s="43">
        <v>487433401</v>
      </c>
      <c r="G55" s="38"/>
    </row>
    <row r="56" spans="1:7" s="12" customFormat="1" x14ac:dyDescent="0.3">
      <c r="A56" s="34">
        <f t="shared" si="0"/>
        <v>49</v>
      </c>
      <c r="B56" s="39" t="s">
        <v>167</v>
      </c>
      <c r="C56" s="40" t="s">
        <v>168</v>
      </c>
      <c r="D56" s="41" t="s">
        <v>169</v>
      </c>
      <c r="E56" s="42">
        <v>44106</v>
      </c>
      <c r="F56" s="43">
        <v>1183455</v>
      </c>
      <c r="G56" s="38"/>
    </row>
    <row r="57" spans="1:7" s="12" customFormat="1" ht="43.2" x14ac:dyDescent="0.3">
      <c r="A57" s="34">
        <f t="shared" si="0"/>
        <v>50</v>
      </c>
      <c r="B57" s="39" t="s">
        <v>170</v>
      </c>
      <c r="C57" s="40" t="s">
        <v>171</v>
      </c>
      <c r="D57" s="41" t="s">
        <v>172</v>
      </c>
      <c r="E57" s="42">
        <v>44111</v>
      </c>
      <c r="F57" s="43" t="s">
        <v>173</v>
      </c>
      <c r="G57" s="38">
        <f>1222404068
+1262693609</f>
        <v>2485097677</v>
      </c>
    </row>
    <row r="58" spans="1:7" s="12" customFormat="1" ht="43.2" x14ac:dyDescent="0.3">
      <c r="A58" s="34">
        <f t="shared" si="0"/>
        <v>51</v>
      </c>
      <c r="B58" s="39" t="s">
        <v>174</v>
      </c>
      <c r="C58" s="40" t="s">
        <v>175</v>
      </c>
      <c r="D58" s="41" t="s">
        <v>176</v>
      </c>
      <c r="E58" s="42">
        <v>44111</v>
      </c>
      <c r="F58" s="43">
        <v>1000099647</v>
      </c>
      <c r="G58" s="38"/>
    </row>
    <row r="59" spans="1:7" s="12" customFormat="1" ht="43.2" x14ac:dyDescent="0.3">
      <c r="A59" s="34">
        <f t="shared" si="0"/>
        <v>52</v>
      </c>
      <c r="B59" s="39" t="s">
        <v>177</v>
      </c>
      <c r="C59" s="40" t="s">
        <v>178</v>
      </c>
      <c r="D59" s="41" t="s">
        <v>179</v>
      </c>
      <c r="E59" s="42">
        <v>44112</v>
      </c>
      <c r="F59" s="43">
        <v>5259891286</v>
      </c>
      <c r="G59" s="38"/>
    </row>
    <row r="60" spans="1:7" s="12" customFormat="1" ht="43.2" x14ac:dyDescent="0.3">
      <c r="A60" s="34">
        <f t="shared" si="0"/>
        <v>53</v>
      </c>
      <c r="B60" s="39" t="s">
        <v>180</v>
      </c>
      <c r="C60" s="40" t="s">
        <v>182</v>
      </c>
      <c r="D60" s="41" t="s">
        <v>181</v>
      </c>
      <c r="E60" s="42">
        <v>44112</v>
      </c>
      <c r="F60" s="43">
        <v>2875249148</v>
      </c>
      <c r="G60" s="38"/>
    </row>
    <row r="61" spans="1:7" s="12" customFormat="1" ht="43.2" x14ac:dyDescent="0.3">
      <c r="A61" s="34">
        <f t="shared" si="0"/>
        <v>54</v>
      </c>
      <c r="B61" s="39" t="s">
        <v>183</v>
      </c>
      <c r="C61" s="40" t="s">
        <v>184</v>
      </c>
      <c r="D61" s="41" t="s">
        <v>185</v>
      </c>
      <c r="E61" s="42">
        <v>44117</v>
      </c>
      <c r="F61" s="43">
        <v>1685802000</v>
      </c>
      <c r="G61" s="38"/>
    </row>
    <row r="62" spans="1:7" s="12" customFormat="1" ht="28.8" x14ac:dyDescent="0.3">
      <c r="A62" s="34">
        <f t="shared" si="0"/>
        <v>55</v>
      </c>
      <c r="B62" s="39" t="s">
        <v>186</v>
      </c>
      <c r="C62" s="40" t="s">
        <v>187</v>
      </c>
      <c r="D62" s="41" t="s">
        <v>188</v>
      </c>
      <c r="E62" s="42">
        <v>44117</v>
      </c>
      <c r="F62" s="43">
        <v>3716962793</v>
      </c>
      <c r="G62" s="38"/>
    </row>
    <row r="63" spans="1:7" s="12" customFormat="1" ht="115.2" x14ac:dyDescent="0.3">
      <c r="A63" s="34">
        <f t="shared" si="0"/>
        <v>56</v>
      </c>
      <c r="B63" s="39" t="s">
        <v>189</v>
      </c>
      <c r="C63" s="40" t="s">
        <v>190</v>
      </c>
      <c r="D63" s="41" t="s">
        <v>191</v>
      </c>
      <c r="E63" s="42">
        <v>44119</v>
      </c>
      <c r="F63" s="43" t="s">
        <v>192</v>
      </c>
      <c r="G63" s="38">
        <f>141226481736+221019965377
+128484094540
+167023565788</f>
        <v>657754107441</v>
      </c>
    </row>
    <row r="64" spans="1:7" s="12" customFormat="1" ht="28.8" x14ac:dyDescent="0.3">
      <c r="A64" s="34">
        <f t="shared" si="0"/>
        <v>57</v>
      </c>
      <c r="B64" s="39" t="s">
        <v>193</v>
      </c>
      <c r="C64" s="40" t="s">
        <v>194</v>
      </c>
      <c r="D64" s="41" t="s">
        <v>195</v>
      </c>
      <c r="E64" s="42">
        <v>44119</v>
      </c>
      <c r="F64" s="43">
        <v>19999997</v>
      </c>
      <c r="G64" s="38"/>
    </row>
    <row r="65" spans="1:7" s="12" customFormat="1" ht="28.8" x14ac:dyDescent="0.3">
      <c r="A65" s="34">
        <f t="shared" si="0"/>
        <v>58</v>
      </c>
      <c r="B65" s="39" t="s">
        <v>196</v>
      </c>
      <c r="C65" s="40" t="s">
        <v>197</v>
      </c>
      <c r="D65" s="41" t="s">
        <v>198</v>
      </c>
      <c r="E65" s="42">
        <v>44125</v>
      </c>
      <c r="F65" s="43">
        <v>2706514196</v>
      </c>
      <c r="G65" s="38"/>
    </row>
    <row r="66" spans="1:7" s="12" customFormat="1" ht="43.2" x14ac:dyDescent="0.3">
      <c r="A66" s="34">
        <f t="shared" si="0"/>
        <v>59</v>
      </c>
      <c r="B66" s="39" t="s">
        <v>199</v>
      </c>
      <c r="C66" s="40" t="s">
        <v>200</v>
      </c>
      <c r="D66" s="41" t="s">
        <v>201</v>
      </c>
      <c r="E66" s="42">
        <v>44126</v>
      </c>
      <c r="F66" s="43">
        <v>3183446255</v>
      </c>
      <c r="G66" s="38"/>
    </row>
    <row r="67" spans="1:7" s="12" customFormat="1" ht="28.8" x14ac:dyDescent="0.3">
      <c r="A67" s="34">
        <f t="shared" si="0"/>
        <v>60</v>
      </c>
      <c r="B67" s="39" t="s">
        <v>202</v>
      </c>
      <c r="C67" s="40" t="s">
        <v>203</v>
      </c>
      <c r="D67" s="41" t="s">
        <v>204</v>
      </c>
      <c r="E67" s="42">
        <v>44133</v>
      </c>
      <c r="F67" s="43">
        <v>3014452052</v>
      </c>
      <c r="G67" s="38"/>
    </row>
    <row r="68" spans="1:7" s="12" customFormat="1" ht="28.8" x14ac:dyDescent="0.3">
      <c r="A68" s="34">
        <f t="shared" si="0"/>
        <v>61</v>
      </c>
      <c r="B68" s="39" t="s">
        <v>205</v>
      </c>
      <c r="C68" s="40" t="s">
        <v>206</v>
      </c>
      <c r="D68" s="41" t="s">
        <v>207</v>
      </c>
      <c r="E68" s="42">
        <v>44133</v>
      </c>
      <c r="F68" s="43">
        <v>5720000</v>
      </c>
      <c r="G68" s="38"/>
    </row>
    <row r="69" spans="1:7" s="12" customFormat="1" ht="28.8" x14ac:dyDescent="0.3">
      <c r="A69" s="34">
        <f t="shared" si="0"/>
        <v>62</v>
      </c>
      <c r="B69" s="39" t="s">
        <v>208</v>
      </c>
      <c r="C69" s="40" t="s">
        <v>209</v>
      </c>
      <c r="D69" s="41" t="s">
        <v>210</v>
      </c>
      <c r="E69" s="42">
        <v>44134</v>
      </c>
      <c r="F69" s="43">
        <v>1056351428</v>
      </c>
      <c r="G69" s="38"/>
    </row>
    <row r="70" spans="1:7" s="12" customFormat="1" ht="72" x14ac:dyDescent="0.3">
      <c r="A70" s="34">
        <f t="shared" si="0"/>
        <v>63</v>
      </c>
      <c r="B70" s="39" t="s">
        <v>212</v>
      </c>
      <c r="C70" s="40" t="s">
        <v>213</v>
      </c>
      <c r="D70" s="41" t="s">
        <v>248</v>
      </c>
      <c r="E70" s="42">
        <v>44138</v>
      </c>
      <c r="F70" s="43" t="s">
        <v>249</v>
      </c>
      <c r="G70" s="38">
        <v>6180519298</v>
      </c>
    </row>
    <row r="71" spans="1:7" s="12" customFormat="1" ht="28.8" x14ac:dyDescent="0.3">
      <c r="A71" s="34">
        <f t="shared" si="0"/>
        <v>64</v>
      </c>
      <c r="B71" s="39" t="s">
        <v>214</v>
      </c>
      <c r="C71" s="40" t="s">
        <v>215</v>
      </c>
      <c r="D71" s="41" t="s">
        <v>250</v>
      </c>
      <c r="E71" s="42">
        <v>44138</v>
      </c>
      <c r="F71" s="43">
        <v>3569678815</v>
      </c>
      <c r="G71" s="38"/>
    </row>
    <row r="72" spans="1:7" s="12" customFormat="1" ht="28.8" x14ac:dyDescent="0.3">
      <c r="A72" s="34">
        <f t="shared" si="0"/>
        <v>65</v>
      </c>
      <c r="B72" s="39" t="s">
        <v>216</v>
      </c>
      <c r="C72" s="40" t="s">
        <v>217</v>
      </c>
      <c r="D72" s="41" t="s">
        <v>251</v>
      </c>
      <c r="E72" s="42">
        <v>44139</v>
      </c>
      <c r="F72" s="43">
        <v>8271731424</v>
      </c>
      <c r="G72" s="38"/>
    </row>
    <row r="73" spans="1:7" s="12" customFormat="1" ht="28.8" x14ac:dyDescent="0.3">
      <c r="A73" s="34">
        <f t="shared" si="0"/>
        <v>66</v>
      </c>
      <c r="B73" s="39" t="s">
        <v>218</v>
      </c>
      <c r="C73" s="40" t="s">
        <v>219</v>
      </c>
      <c r="D73" s="41" t="s">
        <v>252</v>
      </c>
      <c r="E73" s="42">
        <v>44139</v>
      </c>
      <c r="F73" s="43">
        <v>1197280544</v>
      </c>
      <c r="G73" s="38"/>
    </row>
    <row r="74" spans="1:7" s="12" customFormat="1" ht="28.8" x14ac:dyDescent="0.3">
      <c r="A74" s="34">
        <f t="shared" si="0"/>
        <v>67</v>
      </c>
      <c r="B74" s="39" t="s">
        <v>220</v>
      </c>
      <c r="C74" s="40" t="s">
        <v>221</v>
      </c>
      <c r="D74" s="41" t="s">
        <v>253</v>
      </c>
      <c r="E74" s="42">
        <v>44140</v>
      </c>
      <c r="F74" s="43">
        <v>1001309691</v>
      </c>
      <c r="G74" s="38"/>
    </row>
    <row r="75" spans="1:7" s="12" customFormat="1" ht="28.8" x14ac:dyDescent="0.3">
      <c r="A75" s="34">
        <f t="shared" si="0"/>
        <v>68</v>
      </c>
      <c r="B75" s="39" t="s">
        <v>222</v>
      </c>
      <c r="C75" s="40" t="s">
        <v>223</v>
      </c>
      <c r="D75" s="41" t="s">
        <v>254</v>
      </c>
      <c r="E75" s="42">
        <v>44141</v>
      </c>
      <c r="F75" s="43">
        <v>1049303358</v>
      </c>
      <c r="G75" s="38"/>
    </row>
    <row r="76" spans="1:7" s="12" customFormat="1" ht="28.8" x14ac:dyDescent="0.3">
      <c r="A76" s="34">
        <f t="shared" si="0"/>
        <v>69</v>
      </c>
      <c r="B76" s="39" t="s">
        <v>224</v>
      </c>
      <c r="C76" s="40" t="s">
        <v>225</v>
      </c>
      <c r="D76" s="41" t="s">
        <v>255</v>
      </c>
      <c r="E76" s="42">
        <v>44144</v>
      </c>
      <c r="F76" s="43">
        <v>1044625691</v>
      </c>
      <c r="G76" s="38"/>
    </row>
    <row r="77" spans="1:7" s="12" customFormat="1" ht="57.6" x14ac:dyDescent="0.3">
      <c r="A77" s="34">
        <f t="shared" si="0"/>
        <v>70</v>
      </c>
      <c r="B77" s="39" t="s">
        <v>226</v>
      </c>
      <c r="C77" s="40" t="s">
        <v>227</v>
      </c>
      <c r="D77" s="41" t="s">
        <v>256</v>
      </c>
      <c r="E77" s="42">
        <v>44144</v>
      </c>
      <c r="F77" s="43" t="s">
        <v>257</v>
      </c>
      <c r="G77" s="38">
        <v>2031207567</v>
      </c>
    </row>
    <row r="78" spans="1:7" s="12" customFormat="1" ht="28.8" x14ac:dyDescent="0.3">
      <c r="A78" s="34">
        <f t="shared" si="0"/>
        <v>71</v>
      </c>
      <c r="B78" s="39" t="s">
        <v>228</v>
      </c>
      <c r="C78" s="40" t="s">
        <v>229</v>
      </c>
      <c r="D78" s="41" t="s">
        <v>258</v>
      </c>
      <c r="E78" s="42">
        <v>44152</v>
      </c>
      <c r="F78" s="43">
        <v>5888480</v>
      </c>
      <c r="G78" s="38"/>
    </row>
    <row r="79" spans="1:7" s="12" customFormat="1" x14ac:dyDescent="0.3">
      <c r="A79" s="34">
        <f t="shared" si="0"/>
        <v>72</v>
      </c>
      <c r="B79" s="39" t="s">
        <v>230</v>
      </c>
      <c r="C79" s="40" t="s">
        <v>231</v>
      </c>
      <c r="D79" s="41" t="s">
        <v>259</v>
      </c>
      <c r="E79" s="42">
        <v>44154</v>
      </c>
      <c r="F79" s="43">
        <v>27228223</v>
      </c>
      <c r="G79" s="38"/>
    </row>
    <row r="80" spans="1:7" s="12" customFormat="1" ht="28.8" x14ac:dyDescent="0.3">
      <c r="A80" s="34">
        <f t="shared" si="0"/>
        <v>73</v>
      </c>
      <c r="B80" s="39" t="s">
        <v>232</v>
      </c>
      <c r="C80" s="40" t="s">
        <v>233</v>
      </c>
      <c r="D80" s="41" t="s">
        <v>260</v>
      </c>
      <c r="E80" s="42">
        <v>44154</v>
      </c>
      <c r="F80" s="43">
        <v>3433300</v>
      </c>
      <c r="G80" s="38"/>
    </row>
    <row r="81" spans="1:7" s="12" customFormat="1" ht="28.8" x14ac:dyDescent="0.3">
      <c r="A81" s="34">
        <f t="shared" si="0"/>
        <v>74</v>
      </c>
      <c r="B81" s="39" t="s">
        <v>234</v>
      </c>
      <c r="C81" s="40" t="s">
        <v>235</v>
      </c>
      <c r="D81" s="41" t="s">
        <v>261</v>
      </c>
      <c r="E81" s="42">
        <v>44154</v>
      </c>
      <c r="F81" s="43">
        <v>6995087770</v>
      </c>
      <c r="G81" s="38"/>
    </row>
    <row r="82" spans="1:7" s="12" customFormat="1" ht="72" x14ac:dyDescent="0.3">
      <c r="A82" s="34">
        <f t="shared" si="0"/>
        <v>75</v>
      </c>
      <c r="B82" s="39" t="s">
        <v>236</v>
      </c>
      <c r="C82" s="40" t="s">
        <v>237</v>
      </c>
      <c r="D82" s="41" t="s">
        <v>262</v>
      </c>
      <c r="E82" s="42">
        <v>44154</v>
      </c>
      <c r="F82" s="43" t="s">
        <v>263</v>
      </c>
      <c r="G82" s="38">
        <v>17696394301</v>
      </c>
    </row>
    <row r="83" spans="1:7" s="12" customFormat="1" ht="72" x14ac:dyDescent="0.3">
      <c r="A83" s="34">
        <f t="shared" si="0"/>
        <v>76</v>
      </c>
      <c r="B83" s="39" t="s">
        <v>238</v>
      </c>
      <c r="C83" s="40" t="s">
        <v>239</v>
      </c>
      <c r="D83" s="41" t="s">
        <v>264</v>
      </c>
      <c r="E83" s="42">
        <v>44159</v>
      </c>
      <c r="F83" s="43">
        <v>9853200</v>
      </c>
      <c r="G83" s="38"/>
    </row>
    <row r="84" spans="1:7" s="12" customFormat="1" ht="28.8" x14ac:dyDescent="0.3">
      <c r="A84" s="34">
        <f t="shared" si="0"/>
        <v>77</v>
      </c>
      <c r="B84" s="39" t="s">
        <v>240</v>
      </c>
      <c r="C84" s="40" t="s">
        <v>241</v>
      </c>
      <c r="D84" s="41" t="s">
        <v>265</v>
      </c>
      <c r="E84" s="42">
        <v>44159</v>
      </c>
      <c r="F84" s="43" t="s">
        <v>266</v>
      </c>
      <c r="G84" s="38">
        <v>2300843481</v>
      </c>
    </row>
    <row r="85" spans="1:7" s="12" customFormat="1" ht="43.2" x14ac:dyDescent="0.3">
      <c r="A85" s="34">
        <f t="shared" si="0"/>
        <v>78</v>
      </c>
      <c r="B85" s="39" t="s">
        <v>242</v>
      </c>
      <c r="C85" s="40" t="s">
        <v>243</v>
      </c>
      <c r="D85" s="41" t="s">
        <v>267</v>
      </c>
      <c r="E85" s="42">
        <v>44159</v>
      </c>
      <c r="F85" s="43">
        <v>423588949</v>
      </c>
      <c r="G85" s="38"/>
    </row>
    <row r="86" spans="1:7" s="12" customFormat="1" ht="43.2" x14ac:dyDescent="0.3">
      <c r="A86" s="34">
        <f t="shared" si="0"/>
        <v>79</v>
      </c>
      <c r="B86" s="39" t="s">
        <v>244</v>
      </c>
      <c r="C86" s="40" t="s">
        <v>245</v>
      </c>
      <c r="D86" s="41" t="s">
        <v>268</v>
      </c>
      <c r="E86" s="42">
        <v>44159</v>
      </c>
      <c r="F86" s="43">
        <v>1764587740</v>
      </c>
      <c r="G86" s="38"/>
    </row>
    <row r="87" spans="1:7" s="12" customFormat="1" ht="115.2" x14ac:dyDescent="0.3">
      <c r="A87" s="34">
        <f t="shared" si="0"/>
        <v>80</v>
      </c>
      <c r="B87" s="39" t="s">
        <v>246</v>
      </c>
      <c r="C87" s="40" t="s">
        <v>247</v>
      </c>
      <c r="D87" s="41" t="s">
        <v>269</v>
      </c>
      <c r="E87" s="42">
        <v>44160</v>
      </c>
      <c r="F87" s="43" t="s">
        <v>270</v>
      </c>
      <c r="G87" s="38">
        <v>51675328137</v>
      </c>
    </row>
    <row r="88" spans="1:7" s="12" customFormat="1" ht="28.8" x14ac:dyDescent="0.3">
      <c r="A88" s="34">
        <f t="shared" si="0"/>
        <v>81</v>
      </c>
      <c r="B88" s="39" t="s">
        <v>271</v>
      </c>
      <c r="C88" s="40" t="s">
        <v>272</v>
      </c>
      <c r="D88" s="41" t="s">
        <v>210</v>
      </c>
      <c r="E88" s="42">
        <v>44167</v>
      </c>
      <c r="F88" s="43">
        <v>2086508495</v>
      </c>
      <c r="G88" s="38"/>
    </row>
    <row r="89" spans="1:7" s="12" customFormat="1" ht="28.8" x14ac:dyDescent="0.3">
      <c r="A89" s="34">
        <f t="shared" si="0"/>
        <v>82</v>
      </c>
      <c r="B89" s="39" t="s">
        <v>273</v>
      </c>
      <c r="C89" s="40" t="s">
        <v>274</v>
      </c>
      <c r="D89" s="41" t="s">
        <v>319</v>
      </c>
      <c r="E89" s="42">
        <v>44169</v>
      </c>
      <c r="F89" s="43">
        <v>1902481183</v>
      </c>
      <c r="G89" s="38"/>
    </row>
    <row r="90" spans="1:7" s="12" customFormat="1" ht="28.8" x14ac:dyDescent="0.3">
      <c r="A90" s="34">
        <f t="shared" si="0"/>
        <v>83</v>
      </c>
      <c r="B90" s="39" t="s">
        <v>275</v>
      </c>
      <c r="C90" s="40" t="s">
        <v>276</v>
      </c>
      <c r="D90" s="41" t="s">
        <v>320</v>
      </c>
      <c r="E90" s="42">
        <v>44175</v>
      </c>
      <c r="F90" s="43">
        <v>249999539</v>
      </c>
      <c r="G90" s="38"/>
    </row>
    <row r="91" spans="1:7" s="12" customFormat="1" ht="72" x14ac:dyDescent="0.3">
      <c r="A91" s="34">
        <f t="shared" si="0"/>
        <v>84</v>
      </c>
      <c r="B91" s="39" t="s">
        <v>277</v>
      </c>
      <c r="C91" s="40" t="s">
        <v>278</v>
      </c>
      <c r="D91" s="41" t="s">
        <v>321</v>
      </c>
      <c r="E91" s="42">
        <v>44175</v>
      </c>
      <c r="F91" s="43">
        <v>402160500</v>
      </c>
      <c r="G91" s="38"/>
    </row>
    <row r="92" spans="1:7" s="12" customFormat="1" ht="57.6" x14ac:dyDescent="0.3">
      <c r="A92" s="34">
        <f t="shared" si="0"/>
        <v>85</v>
      </c>
      <c r="B92" s="39" t="s">
        <v>279</v>
      </c>
      <c r="C92" s="40" t="s">
        <v>280</v>
      </c>
      <c r="D92" s="41" t="s">
        <v>322</v>
      </c>
      <c r="E92" s="42">
        <v>44179</v>
      </c>
      <c r="F92" s="43">
        <v>405742667</v>
      </c>
      <c r="G92" s="38"/>
    </row>
    <row r="93" spans="1:7" s="12" customFormat="1" ht="57.6" x14ac:dyDescent="0.3">
      <c r="A93" s="34">
        <f t="shared" si="0"/>
        <v>86</v>
      </c>
      <c r="B93" s="39" t="s">
        <v>281</v>
      </c>
      <c r="C93" s="40" t="s">
        <v>282</v>
      </c>
      <c r="D93" s="41" t="s">
        <v>323</v>
      </c>
      <c r="E93" s="42">
        <v>44179</v>
      </c>
      <c r="F93" s="43">
        <v>0</v>
      </c>
      <c r="G93" s="38"/>
    </row>
    <row r="94" spans="1:7" s="12" customFormat="1" ht="43.2" x14ac:dyDescent="0.3">
      <c r="A94" s="34">
        <f t="shared" si="0"/>
        <v>87</v>
      </c>
      <c r="B94" s="39" t="s">
        <v>283</v>
      </c>
      <c r="C94" s="40" t="s">
        <v>284</v>
      </c>
      <c r="D94" s="41" t="s">
        <v>324</v>
      </c>
      <c r="E94" s="42">
        <v>44179</v>
      </c>
      <c r="F94" s="43">
        <v>8648898751</v>
      </c>
      <c r="G94" s="38"/>
    </row>
    <row r="95" spans="1:7" s="12" customFormat="1" ht="43.2" x14ac:dyDescent="0.3">
      <c r="A95" s="34">
        <f t="shared" si="0"/>
        <v>88</v>
      </c>
      <c r="B95" s="39" t="s">
        <v>285</v>
      </c>
      <c r="C95" s="40" t="s">
        <v>286</v>
      </c>
      <c r="D95" s="41" t="s">
        <v>325</v>
      </c>
      <c r="E95" s="42">
        <v>44179</v>
      </c>
      <c r="F95" s="43">
        <v>72801582</v>
      </c>
      <c r="G95" s="38"/>
    </row>
    <row r="96" spans="1:7" s="12" customFormat="1" ht="28.8" x14ac:dyDescent="0.3">
      <c r="A96" s="34">
        <f t="shared" si="0"/>
        <v>89</v>
      </c>
      <c r="B96" s="39" t="s">
        <v>287</v>
      </c>
      <c r="C96" s="40" t="s">
        <v>288</v>
      </c>
      <c r="D96" s="41" t="s">
        <v>326</v>
      </c>
      <c r="E96" s="42">
        <v>44180</v>
      </c>
      <c r="F96" s="43">
        <v>2353329612</v>
      </c>
      <c r="G96" s="38"/>
    </row>
    <row r="97" spans="1:7" s="12" customFormat="1" x14ac:dyDescent="0.3">
      <c r="A97" s="34">
        <f t="shared" si="0"/>
        <v>90</v>
      </c>
      <c r="B97" s="39" t="s">
        <v>289</v>
      </c>
      <c r="C97" s="40" t="s">
        <v>290</v>
      </c>
      <c r="D97" s="41" t="s">
        <v>327</v>
      </c>
      <c r="E97" s="42">
        <v>44180</v>
      </c>
      <c r="F97" s="43">
        <v>19869810</v>
      </c>
      <c r="G97" s="38"/>
    </row>
    <row r="98" spans="1:7" s="12" customFormat="1" ht="43.2" x14ac:dyDescent="0.3">
      <c r="A98" s="34">
        <f t="shared" si="0"/>
        <v>91</v>
      </c>
      <c r="B98" s="39" t="s">
        <v>291</v>
      </c>
      <c r="C98" s="40" t="s">
        <v>292</v>
      </c>
      <c r="D98" s="41" t="s">
        <v>328</v>
      </c>
      <c r="E98" s="42">
        <v>44181</v>
      </c>
      <c r="F98" s="43">
        <v>1150968832</v>
      </c>
      <c r="G98" s="38"/>
    </row>
    <row r="99" spans="1:7" s="12" customFormat="1" ht="28.8" x14ac:dyDescent="0.3">
      <c r="A99" s="34">
        <f t="shared" ref="A99:A111" si="1">+A98+1</f>
        <v>92</v>
      </c>
      <c r="B99" s="39" t="s">
        <v>293</v>
      </c>
      <c r="C99" s="40" t="s">
        <v>294</v>
      </c>
      <c r="D99" s="41" t="s">
        <v>329</v>
      </c>
      <c r="E99" s="42">
        <v>44182</v>
      </c>
      <c r="F99" s="43">
        <v>5292167478</v>
      </c>
      <c r="G99" s="38"/>
    </row>
    <row r="100" spans="1:7" s="12" customFormat="1" ht="28.8" x14ac:dyDescent="0.3">
      <c r="A100" s="34">
        <f t="shared" si="1"/>
        <v>93</v>
      </c>
      <c r="B100" s="39" t="s">
        <v>295</v>
      </c>
      <c r="C100" s="40" t="s">
        <v>296</v>
      </c>
      <c r="D100" s="41" t="s">
        <v>330</v>
      </c>
      <c r="E100" s="42">
        <v>44183</v>
      </c>
      <c r="F100" s="43">
        <v>714132507</v>
      </c>
      <c r="G100" s="38"/>
    </row>
    <row r="101" spans="1:7" s="12" customFormat="1" ht="100.8" x14ac:dyDescent="0.3">
      <c r="A101" s="34">
        <f t="shared" si="1"/>
        <v>94</v>
      </c>
      <c r="B101" s="39" t="s">
        <v>297</v>
      </c>
      <c r="C101" s="40" t="s">
        <v>298</v>
      </c>
      <c r="D101" s="41" t="s">
        <v>331</v>
      </c>
      <c r="E101" s="42">
        <v>44183</v>
      </c>
      <c r="F101" s="43" t="s">
        <v>332</v>
      </c>
      <c r="G101" s="38">
        <f>9937585225
+12354879824
+10730742023
+12283657404
+13060486367</f>
        <v>58367350843</v>
      </c>
    </row>
    <row r="102" spans="1:7" s="12" customFormat="1" ht="28.8" x14ac:dyDescent="0.3">
      <c r="A102" s="34">
        <f t="shared" si="1"/>
        <v>95</v>
      </c>
      <c r="B102" s="39" t="s">
        <v>299</v>
      </c>
      <c r="C102" s="40" t="s">
        <v>300</v>
      </c>
      <c r="D102" s="41" t="s">
        <v>333</v>
      </c>
      <c r="E102" s="42">
        <v>44186</v>
      </c>
      <c r="F102" s="43">
        <v>1474628666</v>
      </c>
      <c r="G102" s="38"/>
    </row>
    <row r="103" spans="1:7" s="12" customFormat="1" ht="86.4" x14ac:dyDescent="0.3">
      <c r="A103" s="34">
        <f t="shared" si="1"/>
        <v>96</v>
      </c>
      <c r="B103" s="39" t="s">
        <v>301</v>
      </c>
      <c r="C103" s="40" t="s">
        <v>302</v>
      </c>
      <c r="D103" s="41" t="s">
        <v>334</v>
      </c>
      <c r="E103" s="42">
        <v>44186</v>
      </c>
      <c r="F103" s="43" t="s">
        <v>335</v>
      </c>
      <c r="G103" s="38">
        <f>12306670950
+13699796395
+12808616745
+13734448385</f>
        <v>52549532475</v>
      </c>
    </row>
    <row r="104" spans="1:7" s="12" customFormat="1" ht="115.2" x14ac:dyDescent="0.3">
      <c r="A104" s="34">
        <f t="shared" si="1"/>
        <v>97</v>
      </c>
      <c r="B104" s="39" t="s">
        <v>303</v>
      </c>
      <c r="C104" s="40" t="s">
        <v>304</v>
      </c>
      <c r="D104" s="41" t="s">
        <v>336</v>
      </c>
      <c r="E104" s="42">
        <v>44186</v>
      </c>
      <c r="F104" s="43" t="s">
        <v>337</v>
      </c>
      <c r="G104" s="38">
        <f>1456172957
+1483925057
+1470049007
+1497957565</f>
        <v>5908104586</v>
      </c>
    </row>
    <row r="105" spans="1:7" s="12" customFormat="1" ht="28.8" x14ac:dyDescent="0.3">
      <c r="A105" s="34">
        <f t="shared" si="1"/>
        <v>98</v>
      </c>
      <c r="B105" s="39" t="s">
        <v>305</v>
      </c>
      <c r="C105" s="40" t="s">
        <v>306</v>
      </c>
      <c r="D105" s="41" t="s">
        <v>338</v>
      </c>
      <c r="E105" s="42">
        <v>44186</v>
      </c>
      <c r="F105" s="43">
        <v>3231000</v>
      </c>
      <c r="G105" s="38"/>
    </row>
    <row r="106" spans="1:7" s="12" customFormat="1" ht="72" x14ac:dyDescent="0.3">
      <c r="A106" s="34">
        <f t="shared" si="1"/>
        <v>99</v>
      </c>
      <c r="B106" s="39" t="s">
        <v>307</v>
      </c>
      <c r="C106" s="40" t="s">
        <v>308</v>
      </c>
      <c r="D106" s="41" t="s">
        <v>339</v>
      </c>
      <c r="E106" s="42">
        <v>44187</v>
      </c>
      <c r="F106" s="43" t="s">
        <v>340</v>
      </c>
      <c r="G106" s="38">
        <f>8015482115
+9414877124</f>
        <v>17430359239</v>
      </c>
    </row>
    <row r="107" spans="1:7" s="12" customFormat="1" ht="43.2" x14ac:dyDescent="0.3">
      <c r="A107" s="34">
        <f t="shared" si="1"/>
        <v>100</v>
      </c>
      <c r="B107" s="39" t="s">
        <v>309</v>
      </c>
      <c r="C107" s="40" t="s">
        <v>310</v>
      </c>
      <c r="D107" s="41" t="s">
        <v>341</v>
      </c>
      <c r="E107" s="42">
        <v>44187</v>
      </c>
      <c r="F107" s="43" t="s">
        <v>342</v>
      </c>
      <c r="G107" s="38">
        <f>1186924610
+1284779751</f>
        <v>2471704361</v>
      </c>
    </row>
    <row r="108" spans="1:7" s="12" customFormat="1" ht="129.6" x14ac:dyDescent="0.3">
      <c r="A108" s="34">
        <f t="shared" si="1"/>
        <v>101</v>
      </c>
      <c r="B108" s="39" t="s">
        <v>311</v>
      </c>
      <c r="C108" s="40" t="s">
        <v>312</v>
      </c>
      <c r="D108" s="41" t="s">
        <v>343</v>
      </c>
      <c r="E108" s="42">
        <v>44188</v>
      </c>
      <c r="F108" s="43" t="s">
        <v>344</v>
      </c>
      <c r="G108" s="38">
        <f>1291989394
+1606045782
+1394840868
+1596856002
+1697018477</f>
        <v>7586750523</v>
      </c>
    </row>
    <row r="109" spans="1:7" s="12" customFormat="1" x14ac:dyDescent="0.3">
      <c r="A109" s="34">
        <f t="shared" si="1"/>
        <v>102</v>
      </c>
      <c r="B109" s="39" t="s">
        <v>313</v>
      </c>
      <c r="C109" s="40" t="s">
        <v>314</v>
      </c>
      <c r="D109" s="41" t="s">
        <v>345</v>
      </c>
      <c r="E109" s="42">
        <v>44193</v>
      </c>
      <c r="F109" s="43">
        <v>49980000</v>
      </c>
      <c r="G109" s="38"/>
    </row>
    <row r="110" spans="1:7" s="12" customFormat="1" x14ac:dyDescent="0.3">
      <c r="A110" s="34">
        <f t="shared" si="1"/>
        <v>103</v>
      </c>
      <c r="B110" s="39" t="s">
        <v>315</v>
      </c>
      <c r="C110" s="40" t="s">
        <v>316</v>
      </c>
      <c r="D110" s="41" t="s">
        <v>346</v>
      </c>
      <c r="E110" s="42">
        <v>44193</v>
      </c>
      <c r="F110" s="43">
        <v>89702424200</v>
      </c>
      <c r="G110" s="38"/>
    </row>
    <row r="111" spans="1:7" s="12" customFormat="1" ht="43.2" x14ac:dyDescent="0.3">
      <c r="A111" s="34">
        <f t="shared" si="1"/>
        <v>104</v>
      </c>
      <c r="B111" s="39" t="s">
        <v>317</v>
      </c>
      <c r="C111" s="40" t="s">
        <v>318</v>
      </c>
      <c r="D111" s="41" t="s">
        <v>347</v>
      </c>
      <c r="E111" s="42">
        <v>44194</v>
      </c>
      <c r="F111" s="43">
        <v>5617606311</v>
      </c>
      <c r="G111" s="38"/>
    </row>
    <row r="112" spans="1:7" s="12" customFormat="1" ht="15" thickBot="1" x14ac:dyDescent="0.35">
      <c r="A112" s="24"/>
      <c r="B112" s="25"/>
      <c r="C112" s="26"/>
      <c r="D112" s="27"/>
      <c r="E112" s="28"/>
      <c r="F112" s="33"/>
    </row>
    <row r="113" spans="1:6" ht="15" thickTop="1" x14ac:dyDescent="0.3"/>
    <row r="115" spans="1:6" x14ac:dyDescent="0.3">
      <c r="C115" s="13" t="s">
        <v>7</v>
      </c>
      <c r="D115" s="14">
        <f>+COUNT(A8:A112)</f>
        <v>104</v>
      </c>
    </row>
    <row r="117" spans="1:6" s="18" customFormat="1" x14ac:dyDescent="0.3">
      <c r="A117" s="4"/>
      <c r="B117" s="5"/>
      <c r="C117" s="13" t="s">
        <v>8</v>
      </c>
      <c r="D117" s="16">
        <f>SUM(F8:F112)+G8+G9+G14+G35+G37+G36+G57+G63+G87+G84+G82+G77+G70+G108+G107+G106+G104+G103+G101</f>
        <v>3903624950323</v>
      </c>
      <c r="F117" s="8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70" zoomScaleNormal="70" workbookViewId="0">
      <selection activeCell="B8" sqref="B8:F16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166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8.8" x14ac:dyDescent="0.3">
      <c r="A8" s="34">
        <v>1</v>
      </c>
      <c r="B8" s="39" t="s">
        <v>139</v>
      </c>
      <c r="C8" s="40" t="s">
        <v>140</v>
      </c>
      <c r="D8" s="41" t="s">
        <v>157</v>
      </c>
      <c r="E8" s="42">
        <v>44075</v>
      </c>
      <c r="F8" s="43">
        <v>13361193417</v>
      </c>
      <c r="G8" s="38"/>
    </row>
    <row r="9" spans="1:7" s="12" customFormat="1" ht="28.8" x14ac:dyDescent="0.3">
      <c r="A9" s="34">
        <v>2</v>
      </c>
      <c r="B9" s="39" t="s">
        <v>141</v>
      </c>
      <c r="C9" s="40" t="s">
        <v>142</v>
      </c>
      <c r="D9" s="41" t="s">
        <v>158</v>
      </c>
      <c r="E9" s="42">
        <v>44075</v>
      </c>
      <c r="F9" s="43">
        <v>6069000</v>
      </c>
      <c r="G9" s="38"/>
    </row>
    <row r="10" spans="1:7" s="12" customFormat="1" ht="28.8" x14ac:dyDescent="0.3">
      <c r="A10" s="34">
        <v>3</v>
      </c>
      <c r="B10" s="39" t="s">
        <v>143</v>
      </c>
      <c r="C10" s="40" t="s">
        <v>144</v>
      </c>
      <c r="D10" s="41" t="s">
        <v>159</v>
      </c>
      <c r="E10" s="42">
        <v>44076</v>
      </c>
      <c r="F10" s="43">
        <v>13115502577</v>
      </c>
      <c r="G10" s="38"/>
    </row>
    <row r="11" spans="1:7" s="12" customFormat="1" ht="28.8" x14ac:dyDescent="0.3">
      <c r="A11" s="34">
        <v>4</v>
      </c>
      <c r="B11" s="39" t="s">
        <v>145</v>
      </c>
      <c r="C11" s="40" t="s">
        <v>146</v>
      </c>
      <c r="D11" s="41" t="s">
        <v>160</v>
      </c>
      <c r="E11" s="42">
        <v>44076</v>
      </c>
      <c r="F11" s="43">
        <v>3476359</v>
      </c>
      <c r="G11" s="38"/>
    </row>
    <row r="12" spans="1:7" s="12" customFormat="1" ht="43.2" x14ac:dyDescent="0.3">
      <c r="A12" s="34">
        <v>5</v>
      </c>
      <c r="B12" s="39" t="s">
        <v>147</v>
      </c>
      <c r="C12" s="40" t="s">
        <v>148</v>
      </c>
      <c r="D12" s="41" t="s">
        <v>161</v>
      </c>
      <c r="E12" s="42">
        <v>44077</v>
      </c>
      <c r="F12" s="43">
        <v>90157279</v>
      </c>
      <c r="G12" s="38"/>
    </row>
    <row r="13" spans="1:7" s="12" customFormat="1" ht="28.8" x14ac:dyDescent="0.3">
      <c r="A13" s="34">
        <v>6</v>
      </c>
      <c r="B13" s="39" t="s">
        <v>149</v>
      </c>
      <c r="C13" s="40" t="s">
        <v>150</v>
      </c>
      <c r="D13" s="41" t="s">
        <v>162</v>
      </c>
      <c r="E13" s="42">
        <v>44090</v>
      </c>
      <c r="F13" s="43">
        <v>16000000</v>
      </c>
      <c r="G13" s="38"/>
    </row>
    <row r="14" spans="1:7" s="12" customFormat="1" ht="28.8" x14ac:dyDescent="0.3">
      <c r="A14" s="34">
        <v>7</v>
      </c>
      <c r="B14" s="39" t="s">
        <v>151</v>
      </c>
      <c r="C14" s="40" t="s">
        <v>152</v>
      </c>
      <c r="D14" s="41" t="s">
        <v>163</v>
      </c>
      <c r="E14" s="42">
        <v>44095</v>
      </c>
      <c r="F14" s="43">
        <v>1773023650</v>
      </c>
      <c r="G14" s="38"/>
    </row>
    <row r="15" spans="1:7" s="12" customFormat="1" ht="57.6" x14ac:dyDescent="0.3">
      <c r="A15" s="34">
        <v>8</v>
      </c>
      <c r="B15" s="39" t="s">
        <v>153</v>
      </c>
      <c r="C15" s="40" t="s">
        <v>154</v>
      </c>
      <c r="D15" s="41" t="s">
        <v>164</v>
      </c>
      <c r="E15" s="42">
        <v>44096</v>
      </c>
      <c r="F15" s="43">
        <v>1499762371</v>
      </c>
      <c r="G15" s="38"/>
    </row>
    <row r="16" spans="1:7" s="12" customFormat="1" x14ac:dyDescent="0.3">
      <c r="A16" s="34">
        <v>9</v>
      </c>
      <c r="B16" s="39" t="s">
        <v>155</v>
      </c>
      <c r="C16" s="40" t="s">
        <v>156</v>
      </c>
      <c r="D16" s="41" t="s">
        <v>165</v>
      </c>
      <c r="E16" s="42">
        <v>44097</v>
      </c>
      <c r="F16" s="43">
        <v>487433401</v>
      </c>
      <c r="G16" s="38"/>
    </row>
    <row r="17" spans="1:6" s="12" customFormat="1" ht="15" thickBot="1" x14ac:dyDescent="0.35">
      <c r="A17" s="24"/>
      <c r="B17" s="25"/>
      <c r="C17" s="26"/>
      <c r="D17" s="27"/>
      <c r="E17" s="28"/>
      <c r="F17" s="33"/>
    </row>
    <row r="18" spans="1:6" ht="15" thickTop="1" x14ac:dyDescent="0.3"/>
    <row r="20" spans="1:6" x14ac:dyDescent="0.3">
      <c r="C20" s="13" t="s">
        <v>7</v>
      </c>
      <c r="D20" s="14">
        <f>+COUNT(A8:A16)</f>
        <v>9</v>
      </c>
    </row>
    <row r="22" spans="1:6" s="18" customFormat="1" x14ac:dyDescent="0.3">
      <c r="A22" s="4"/>
      <c r="B22" s="5"/>
      <c r="C22" s="13" t="s">
        <v>8</v>
      </c>
      <c r="D22" s="16">
        <f>SUM(F8:F16)</f>
        <v>30352618054</v>
      </c>
      <c r="F22" s="8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B9" zoomScale="70" zoomScaleNormal="70" workbookViewId="0">
      <selection activeCell="D25" sqref="D25:D27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211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x14ac:dyDescent="0.3">
      <c r="A8" s="34">
        <v>1</v>
      </c>
      <c r="B8" s="39" t="s">
        <v>167</v>
      </c>
      <c r="C8" s="40" t="s">
        <v>168</v>
      </c>
      <c r="D8" s="41" t="s">
        <v>169</v>
      </c>
      <c r="E8" s="42">
        <v>44106</v>
      </c>
      <c r="F8" s="43">
        <v>1183455</v>
      </c>
      <c r="G8" s="38"/>
    </row>
    <row r="9" spans="1:7" s="12" customFormat="1" ht="43.2" x14ac:dyDescent="0.3">
      <c r="A9" s="34">
        <v>2</v>
      </c>
      <c r="B9" s="39" t="s">
        <v>170</v>
      </c>
      <c r="C9" s="40" t="s">
        <v>171</v>
      </c>
      <c r="D9" s="41" t="s">
        <v>172</v>
      </c>
      <c r="E9" s="42">
        <v>44111</v>
      </c>
      <c r="F9" s="43" t="s">
        <v>173</v>
      </c>
      <c r="G9" s="38">
        <f>1222404068
+1262693609</f>
        <v>2485097677</v>
      </c>
    </row>
    <row r="10" spans="1:7" s="12" customFormat="1" ht="28.8" x14ac:dyDescent="0.3">
      <c r="A10" s="34">
        <v>3</v>
      </c>
      <c r="B10" s="39" t="s">
        <v>174</v>
      </c>
      <c r="C10" s="40" t="s">
        <v>175</v>
      </c>
      <c r="D10" s="41" t="s">
        <v>176</v>
      </c>
      <c r="E10" s="42">
        <v>44111</v>
      </c>
      <c r="F10" s="43">
        <v>1000099647</v>
      </c>
      <c r="G10" s="38"/>
    </row>
    <row r="11" spans="1:7" s="12" customFormat="1" ht="43.2" x14ac:dyDescent="0.3">
      <c r="A11" s="34">
        <v>4</v>
      </c>
      <c r="B11" s="39" t="s">
        <v>177</v>
      </c>
      <c r="C11" s="40" t="s">
        <v>178</v>
      </c>
      <c r="D11" s="41" t="s">
        <v>179</v>
      </c>
      <c r="E11" s="42">
        <v>44112</v>
      </c>
      <c r="F11" s="43">
        <v>5259891286</v>
      </c>
      <c r="G11" s="38"/>
    </row>
    <row r="12" spans="1:7" s="12" customFormat="1" ht="43.2" x14ac:dyDescent="0.3">
      <c r="A12" s="34">
        <v>5</v>
      </c>
      <c r="B12" s="39" t="s">
        <v>180</v>
      </c>
      <c r="C12" s="40" t="s">
        <v>182</v>
      </c>
      <c r="D12" s="41" t="s">
        <v>181</v>
      </c>
      <c r="E12" s="42">
        <v>44112</v>
      </c>
      <c r="F12" s="43">
        <v>2875249148</v>
      </c>
      <c r="G12" s="38"/>
    </row>
    <row r="13" spans="1:7" s="12" customFormat="1" ht="28.8" x14ac:dyDescent="0.3">
      <c r="A13" s="34">
        <v>6</v>
      </c>
      <c r="B13" s="39" t="s">
        <v>183</v>
      </c>
      <c r="C13" s="40" t="s">
        <v>184</v>
      </c>
      <c r="D13" s="41" t="s">
        <v>185</v>
      </c>
      <c r="E13" s="42">
        <v>44117</v>
      </c>
      <c r="F13" s="43">
        <v>1685802000</v>
      </c>
      <c r="G13" s="38"/>
    </row>
    <row r="14" spans="1:7" s="12" customFormat="1" ht="28.8" x14ac:dyDescent="0.3">
      <c r="A14" s="34">
        <v>7</v>
      </c>
      <c r="B14" s="39" t="s">
        <v>186</v>
      </c>
      <c r="C14" s="40" t="s">
        <v>187</v>
      </c>
      <c r="D14" s="41" t="s">
        <v>188</v>
      </c>
      <c r="E14" s="42">
        <v>44117</v>
      </c>
      <c r="F14" s="43">
        <v>3716962793</v>
      </c>
      <c r="G14" s="38"/>
    </row>
    <row r="15" spans="1:7" s="12" customFormat="1" ht="86.4" x14ac:dyDescent="0.3">
      <c r="A15" s="34">
        <v>8</v>
      </c>
      <c r="B15" s="39" t="s">
        <v>189</v>
      </c>
      <c r="C15" s="40" t="s">
        <v>190</v>
      </c>
      <c r="D15" s="41" t="s">
        <v>191</v>
      </c>
      <c r="E15" s="42">
        <v>44119</v>
      </c>
      <c r="F15" s="43" t="s">
        <v>192</v>
      </c>
      <c r="G15" s="38">
        <f>141226481736+221019965377
+128484094540
+167023565788</f>
        <v>657754107441</v>
      </c>
    </row>
    <row r="16" spans="1:7" s="12" customFormat="1" x14ac:dyDescent="0.3">
      <c r="A16" s="34">
        <v>9</v>
      </c>
      <c r="B16" s="39" t="s">
        <v>193</v>
      </c>
      <c r="C16" s="40" t="s">
        <v>194</v>
      </c>
      <c r="D16" s="41" t="s">
        <v>195</v>
      </c>
      <c r="E16" s="42">
        <v>44119</v>
      </c>
      <c r="F16" s="43">
        <v>19999997</v>
      </c>
      <c r="G16" s="38"/>
    </row>
    <row r="17" spans="1:7" s="12" customFormat="1" ht="28.8" x14ac:dyDescent="0.3">
      <c r="A17" s="34">
        <f>+A16+1</f>
        <v>10</v>
      </c>
      <c r="B17" s="39" t="s">
        <v>196</v>
      </c>
      <c r="C17" s="40" t="s">
        <v>197</v>
      </c>
      <c r="D17" s="41" t="s">
        <v>198</v>
      </c>
      <c r="E17" s="42">
        <v>44125</v>
      </c>
      <c r="F17" s="43">
        <v>2706514196</v>
      </c>
      <c r="G17" s="38"/>
    </row>
    <row r="18" spans="1:7" s="12" customFormat="1" ht="28.8" x14ac:dyDescent="0.3">
      <c r="A18" s="34">
        <f t="shared" ref="A18:A21" si="0">+A17+1</f>
        <v>11</v>
      </c>
      <c r="B18" s="39" t="s">
        <v>199</v>
      </c>
      <c r="C18" s="40" t="s">
        <v>200</v>
      </c>
      <c r="D18" s="41" t="s">
        <v>201</v>
      </c>
      <c r="E18" s="42">
        <v>44126</v>
      </c>
      <c r="F18" s="43">
        <v>3183446255</v>
      </c>
      <c r="G18" s="38"/>
    </row>
    <row r="19" spans="1:7" s="12" customFormat="1" ht="28.8" x14ac:dyDescent="0.3">
      <c r="A19" s="34">
        <f t="shared" si="0"/>
        <v>12</v>
      </c>
      <c r="B19" s="39" t="s">
        <v>202</v>
      </c>
      <c r="C19" s="40" t="s">
        <v>203</v>
      </c>
      <c r="D19" s="41" t="s">
        <v>204</v>
      </c>
      <c r="E19" s="42">
        <v>44133</v>
      </c>
      <c r="F19" s="43">
        <v>3014452052</v>
      </c>
      <c r="G19" s="38"/>
    </row>
    <row r="20" spans="1:7" s="12" customFormat="1" ht="28.8" x14ac:dyDescent="0.3">
      <c r="A20" s="34">
        <f t="shared" si="0"/>
        <v>13</v>
      </c>
      <c r="B20" s="39" t="s">
        <v>205</v>
      </c>
      <c r="C20" s="40" t="s">
        <v>206</v>
      </c>
      <c r="D20" s="41" t="s">
        <v>207</v>
      </c>
      <c r="E20" s="42">
        <v>44133</v>
      </c>
      <c r="F20" s="43">
        <v>5720000</v>
      </c>
      <c r="G20" s="38"/>
    </row>
    <row r="21" spans="1:7" s="12" customFormat="1" ht="28.8" x14ac:dyDescent="0.3">
      <c r="A21" s="34">
        <f t="shared" si="0"/>
        <v>14</v>
      </c>
      <c r="B21" s="39" t="s">
        <v>208</v>
      </c>
      <c r="C21" s="40" t="s">
        <v>209</v>
      </c>
      <c r="D21" s="41" t="s">
        <v>210</v>
      </c>
      <c r="E21" s="42">
        <v>44134</v>
      </c>
      <c r="F21" s="43">
        <v>1056351428</v>
      </c>
      <c r="G21" s="38"/>
    </row>
    <row r="22" spans="1:7" s="12" customFormat="1" ht="15" thickBot="1" x14ac:dyDescent="0.35">
      <c r="A22" s="24"/>
      <c r="B22" s="25"/>
      <c r="C22" s="26"/>
      <c r="D22" s="27"/>
      <c r="E22" s="28"/>
      <c r="F22" s="33"/>
    </row>
    <row r="23" spans="1:7" ht="15" thickTop="1" x14ac:dyDescent="0.3"/>
    <row r="25" spans="1:7" x14ac:dyDescent="0.3">
      <c r="C25" s="13" t="s">
        <v>7</v>
      </c>
      <c r="D25" s="14">
        <f>+COUNT(A8:A22)</f>
        <v>14</v>
      </c>
    </row>
    <row r="27" spans="1:7" s="18" customFormat="1" x14ac:dyDescent="0.3">
      <c r="A27" s="4"/>
      <c r="B27" s="5"/>
      <c r="C27" s="13" t="s">
        <v>8</v>
      </c>
      <c r="D27" s="16">
        <f>SUM(F8:F22)+G9+G15</f>
        <v>684764877375</v>
      </c>
      <c r="F27" s="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70" zoomScaleNormal="70" workbookViewId="0">
      <selection activeCell="A4" sqref="A4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349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43.2" x14ac:dyDescent="0.3">
      <c r="A8" s="34">
        <v>1</v>
      </c>
      <c r="B8" s="39" t="s">
        <v>212</v>
      </c>
      <c r="C8" s="40" t="s">
        <v>213</v>
      </c>
      <c r="D8" s="41" t="s">
        <v>248</v>
      </c>
      <c r="E8" s="42">
        <v>44138</v>
      </c>
      <c r="F8" s="43" t="s">
        <v>249</v>
      </c>
      <c r="G8" s="38">
        <f>2531545756
+3648973542</f>
        <v>6180519298</v>
      </c>
    </row>
    <row r="9" spans="1:7" s="12" customFormat="1" ht="28.8" x14ac:dyDescent="0.3">
      <c r="A9" s="34">
        <v>2</v>
      </c>
      <c r="B9" s="39" t="s">
        <v>214</v>
      </c>
      <c r="C9" s="40" t="s">
        <v>215</v>
      </c>
      <c r="D9" s="41" t="s">
        <v>250</v>
      </c>
      <c r="E9" s="42">
        <v>44138</v>
      </c>
      <c r="F9" s="43">
        <v>3569678815</v>
      </c>
      <c r="G9" s="38"/>
    </row>
    <row r="10" spans="1:7" s="12" customFormat="1" x14ac:dyDescent="0.3">
      <c r="A10" s="34">
        <v>3</v>
      </c>
      <c r="B10" s="39" t="s">
        <v>216</v>
      </c>
      <c r="C10" s="40" t="s">
        <v>217</v>
      </c>
      <c r="D10" s="41" t="s">
        <v>251</v>
      </c>
      <c r="E10" s="42">
        <v>44139</v>
      </c>
      <c r="F10" s="43">
        <v>8271731424</v>
      </c>
      <c r="G10" s="38"/>
    </row>
    <row r="11" spans="1:7" s="12" customFormat="1" ht="28.8" x14ac:dyDescent="0.3">
      <c r="A11" s="34">
        <v>4</v>
      </c>
      <c r="B11" s="39" t="s">
        <v>218</v>
      </c>
      <c r="C11" s="40" t="s">
        <v>219</v>
      </c>
      <c r="D11" s="41" t="s">
        <v>252</v>
      </c>
      <c r="E11" s="42">
        <v>44139</v>
      </c>
      <c r="F11" s="43">
        <v>1197280544</v>
      </c>
      <c r="G11" s="38"/>
    </row>
    <row r="12" spans="1:7" s="12" customFormat="1" ht="28.8" x14ac:dyDescent="0.3">
      <c r="A12" s="34">
        <v>5</v>
      </c>
      <c r="B12" s="39" t="s">
        <v>220</v>
      </c>
      <c r="C12" s="40" t="s">
        <v>221</v>
      </c>
      <c r="D12" s="41" t="s">
        <v>253</v>
      </c>
      <c r="E12" s="42">
        <v>44140</v>
      </c>
      <c r="F12" s="43">
        <v>1001309691</v>
      </c>
      <c r="G12" s="38"/>
    </row>
    <row r="13" spans="1:7" s="12" customFormat="1" ht="28.8" x14ac:dyDescent="0.3">
      <c r="A13" s="34">
        <v>6</v>
      </c>
      <c r="B13" s="39" t="s">
        <v>222</v>
      </c>
      <c r="C13" s="40" t="s">
        <v>223</v>
      </c>
      <c r="D13" s="41" t="s">
        <v>254</v>
      </c>
      <c r="E13" s="42">
        <v>44141</v>
      </c>
      <c r="F13" s="43">
        <v>1049303358</v>
      </c>
      <c r="G13" s="38"/>
    </row>
    <row r="14" spans="1:7" s="12" customFormat="1" ht="28.8" x14ac:dyDescent="0.3">
      <c r="A14" s="34">
        <v>7</v>
      </c>
      <c r="B14" s="39" t="s">
        <v>224</v>
      </c>
      <c r="C14" s="40" t="s">
        <v>225</v>
      </c>
      <c r="D14" s="41" t="s">
        <v>255</v>
      </c>
      <c r="E14" s="42">
        <v>44144</v>
      </c>
      <c r="F14" s="43">
        <v>1044625691</v>
      </c>
      <c r="G14" s="38"/>
    </row>
    <row r="15" spans="1:7" s="12" customFormat="1" ht="43.2" x14ac:dyDescent="0.3">
      <c r="A15" s="34">
        <v>8</v>
      </c>
      <c r="B15" s="39" t="s">
        <v>226</v>
      </c>
      <c r="C15" s="40" t="s">
        <v>227</v>
      </c>
      <c r="D15" s="41" t="s">
        <v>256</v>
      </c>
      <c r="E15" s="42">
        <v>44144</v>
      </c>
      <c r="F15" s="43" t="s">
        <v>257</v>
      </c>
      <c r="G15" s="38">
        <f>829414022
+1201793545</f>
        <v>2031207567</v>
      </c>
    </row>
    <row r="16" spans="1:7" s="12" customFormat="1" ht="28.8" x14ac:dyDescent="0.3">
      <c r="A16" s="34">
        <v>9</v>
      </c>
      <c r="B16" s="39" t="s">
        <v>228</v>
      </c>
      <c r="C16" s="40" t="s">
        <v>229</v>
      </c>
      <c r="D16" s="41" t="s">
        <v>258</v>
      </c>
      <c r="E16" s="42">
        <v>44152</v>
      </c>
      <c r="F16" s="43">
        <v>5888480</v>
      </c>
      <c r="G16" s="38"/>
    </row>
    <row r="17" spans="1:7" s="12" customFormat="1" x14ac:dyDescent="0.3">
      <c r="A17" s="34">
        <f>+A16+1</f>
        <v>10</v>
      </c>
      <c r="B17" s="39" t="s">
        <v>230</v>
      </c>
      <c r="C17" s="40" t="s">
        <v>231</v>
      </c>
      <c r="D17" s="41" t="s">
        <v>259</v>
      </c>
      <c r="E17" s="42">
        <v>44154</v>
      </c>
      <c r="F17" s="43">
        <v>27228223</v>
      </c>
      <c r="G17" s="38"/>
    </row>
    <row r="18" spans="1:7" s="12" customFormat="1" ht="28.8" x14ac:dyDescent="0.3">
      <c r="A18" s="34">
        <f t="shared" ref="A18:A21" si="0">+A17+1</f>
        <v>11</v>
      </c>
      <c r="B18" s="39" t="s">
        <v>232</v>
      </c>
      <c r="C18" s="40" t="s">
        <v>233</v>
      </c>
      <c r="D18" s="41" t="s">
        <v>260</v>
      </c>
      <c r="E18" s="42">
        <v>44154</v>
      </c>
      <c r="F18" s="43">
        <v>3433300</v>
      </c>
      <c r="G18" s="38"/>
    </row>
    <row r="19" spans="1:7" s="12" customFormat="1" ht="28.8" x14ac:dyDescent="0.3">
      <c r="A19" s="34">
        <f t="shared" si="0"/>
        <v>12</v>
      </c>
      <c r="B19" s="39" t="s">
        <v>234</v>
      </c>
      <c r="C19" s="40" t="s">
        <v>235</v>
      </c>
      <c r="D19" s="41" t="s">
        <v>261</v>
      </c>
      <c r="E19" s="42">
        <v>44154</v>
      </c>
      <c r="F19" s="43">
        <v>6995087770</v>
      </c>
      <c r="G19" s="38"/>
    </row>
    <row r="20" spans="1:7" s="12" customFormat="1" ht="57.6" x14ac:dyDescent="0.3">
      <c r="A20" s="34">
        <f t="shared" si="0"/>
        <v>13</v>
      </c>
      <c r="B20" s="39" t="s">
        <v>236</v>
      </c>
      <c r="C20" s="40" t="s">
        <v>237</v>
      </c>
      <c r="D20" s="41" t="s">
        <v>262</v>
      </c>
      <c r="E20" s="42">
        <v>44154</v>
      </c>
      <c r="F20" s="43" t="s">
        <v>263</v>
      </c>
      <c r="G20" s="38">
        <f>9125086867
+8571307434</f>
        <v>17696394301</v>
      </c>
    </row>
    <row r="21" spans="1:7" s="12" customFormat="1" ht="72" x14ac:dyDescent="0.3">
      <c r="A21" s="34">
        <f t="shared" si="0"/>
        <v>14</v>
      </c>
      <c r="B21" s="39" t="s">
        <v>238</v>
      </c>
      <c r="C21" s="40" t="s">
        <v>239</v>
      </c>
      <c r="D21" s="41" t="s">
        <v>264</v>
      </c>
      <c r="E21" s="42">
        <v>44159</v>
      </c>
      <c r="F21" s="43">
        <v>9853200</v>
      </c>
      <c r="G21" s="38"/>
    </row>
    <row r="22" spans="1:7" s="12" customFormat="1" ht="28.8" x14ac:dyDescent="0.3">
      <c r="A22" s="34">
        <v>15</v>
      </c>
      <c r="B22" s="39" t="s">
        <v>240</v>
      </c>
      <c r="C22" s="40" t="s">
        <v>241</v>
      </c>
      <c r="D22" s="41" t="s">
        <v>265</v>
      </c>
      <c r="E22" s="42">
        <v>44159</v>
      </c>
      <c r="F22" s="43" t="s">
        <v>266</v>
      </c>
      <c r="G22" s="38">
        <f>1186542664
+1114300817</f>
        <v>2300843481</v>
      </c>
    </row>
    <row r="23" spans="1:7" s="12" customFormat="1" ht="43.2" x14ac:dyDescent="0.3">
      <c r="A23" s="34">
        <v>16</v>
      </c>
      <c r="B23" s="39" t="s">
        <v>242</v>
      </c>
      <c r="C23" s="40" t="s">
        <v>243</v>
      </c>
      <c r="D23" s="41" t="s">
        <v>267</v>
      </c>
      <c r="E23" s="42">
        <v>44159</v>
      </c>
      <c r="F23" s="43">
        <v>423588949</v>
      </c>
      <c r="G23" s="38"/>
    </row>
    <row r="24" spans="1:7" s="12" customFormat="1" ht="28.8" x14ac:dyDescent="0.3">
      <c r="A24" s="34">
        <v>17</v>
      </c>
      <c r="B24" s="39" t="s">
        <v>244</v>
      </c>
      <c r="C24" s="40" t="s">
        <v>245</v>
      </c>
      <c r="D24" s="41" t="s">
        <v>268</v>
      </c>
      <c r="E24" s="42">
        <v>44159</v>
      </c>
      <c r="F24" s="43">
        <v>1764587740</v>
      </c>
      <c r="G24" s="38"/>
    </row>
    <row r="25" spans="1:7" s="12" customFormat="1" ht="72" x14ac:dyDescent="0.3">
      <c r="A25" s="34">
        <v>18</v>
      </c>
      <c r="B25" s="39" t="s">
        <v>246</v>
      </c>
      <c r="C25" s="40" t="s">
        <v>247</v>
      </c>
      <c r="D25" s="41" t="s">
        <v>269</v>
      </c>
      <c r="E25" s="42">
        <v>44160</v>
      </c>
      <c r="F25" s="43" t="s">
        <v>270</v>
      </c>
      <c r="G25" s="38">
        <f>11551228902
+11305413321
+13469113435
+15349572479</f>
        <v>51675328137</v>
      </c>
    </row>
    <row r="26" spans="1:7" s="12" customFormat="1" ht="15" thickBot="1" x14ac:dyDescent="0.35">
      <c r="A26" s="24"/>
      <c r="B26" s="25"/>
      <c r="C26" s="26"/>
      <c r="D26" s="27"/>
      <c r="E26" s="28"/>
      <c r="F26" s="33"/>
    </row>
    <row r="27" spans="1:7" ht="15" thickTop="1" x14ac:dyDescent="0.3">
      <c r="D27" s="15"/>
    </row>
    <row r="28" spans="1:7" x14ac:dyDescent="0.3">
      <c r="D28" s="15"/>
    </row>
    <row r="29" spans="1:7" x14ac:dyDescent="0.3">
      <c r="C29" s="13" t="s">
        <v>7</v>
      </c>
      <c r="D29" s="14">
        <f>+COUNT(A8:A26)</f>
        <v>18</v>
      </c>
    </row>
    <row r="31" spans="1:7" s="18" customFormat="1" x14ac:dyDescent="0.3">
      <c r="A31" s="4"/>
      <c r="B31" s="5"/>
      <c r="C31" s="13" t="s">
        <v>8</v>
      </c>
      <c r="D31" s="16">
        <f>SUM(F8:F26)+G25+G22+G20+G15+G8</f>
        <v>105247889969</v>
      </c>
      <c r="F31" s="8"/>
    </row>
    <row r="32" spans="1:7" x14ac:dyDescent="0.3">
      <c r="D32" s="15"/>
    </row>
    <row r="33" spans="4:4" x14ac:dyDescent="0.3">
      <c r="D33" s="15"/>
    </row>
    <row r="34" spans="4:4" x14ac:dyDescent="0.3">
      <c r="D34" s="15"/>
    </row>
    <row r="35" spans="4:4" x14ac:dyDescent="0.3">
      <c r="D35" s="15"/>
    </row>
    <row r="36" spans="4:4" x14ac:dyDescent="0.3">
      <c r="D36" s="15"/>
    </row>
    <row r="37" spans="4:4" x14ac:dyDescent="0.3">
      <c r="D37" s="15"/>
    </row>
    <row r="38" spans="4:4" x14ac:dyDescent="0.3">
      <c r="D38" s="15"/>
    </row>
    <row r="39" spans="4:4" x14ac:dyDescent="0.3">
      <c r="D39" s="15"/>
    </row>
    <row r="40" spans="4:4" x14ac:dyDescent="0.3">
      <c r="D40" s="15"/>
    </row>
    <row r="41" spans="4:4" x14ac:dyDescent="0.3">
      <c r="D41" s="15"/>
    </row>
    <row r="42" spans="4:4" x14ac:dyDescent="0.3">
      <c r="D42" s="15"/>
    </row>
    <row r="43" spans="4:4" x14ac:dyDescent="0.3">
      <c r="D43" s="15"/>
    </row>
    <row r="44" spans="4:4" x14ac:dyDescent="0.3">
      <c r="D44" s="15"/>
    </row>
    <row r="45" spans="4:4" x14ac:dyDescent="0.3">
      <c r="D45" s="15"/>
    </row>
    <row r="46" spans="4:4" x14ac:dyDescent="0.3">
      <c r="D46" s="15"/>
    </row>
    <row r="47" spans="4:4" x14ac:dyDescent="0.3">
      <c r="D47" s="15"/>
    </row>
    <row r="48" spans="4:4" x14ac:dyDescent="0.3">
      <c r="D48" s="15"/>
    </row>
    <row r="49" spans="4:4" x14ac:dyDescent="0.3">
      <c r="D49" s="15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B22" zoomScale="70" zoomScaleNormal="70" workbookViewId="0">
      <selection activeCell="B8" sqref="B8:G31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554687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554687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554687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554687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554687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554687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554687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554687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554687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554687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554687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554687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554687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554687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554687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554687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554687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554687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554687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554687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554687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554687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554687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554687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554687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554687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554687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554687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554687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554687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554687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554687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554687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554687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554687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554687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554687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554687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554687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554687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554687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554687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554687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554687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554687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554687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554687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554687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554687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554687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554687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554687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554687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554687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554687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554687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554687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554687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554687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554687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554687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554687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554687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554687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348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8.8" x14ac:dyDescent="0.3">
      <c r="A8" s="34">
        <v>1</v>
      </c>
      <c r="B8" s="39" t="s">
        <v>271</v>
      </c>
      <c r="C8" s="40" t="s">
        <v>272</v>
      </c>
      <c r="D8" s="41" t="s">
        <v>210</v>
      </c>
      <c r="E8" s="42">
        <v>44167</v>
      </c>
      <c r="F8" s="43">
        <v>2086508495</v>
      </c>
      <c r="G8" s="38"/>
    </row>
    <row r="9" spans="1:7" s="12" customFormat="1" ht="28.8" x14ac:dyDescent="0.3">
      <c r="A9" s="34">
        <v>2</v>
      </c>
      <c r="B9" s="39" t="s">
        <v>273</v>
      </c>
      <c r="C9" s="40" t="s">
        <v>274</v>
      </c>
      <c r="D9" s="41" t="s">
        <v>319</v>
      </c>
      <c r="E9" s="42">
        <v>44169</v>
      </c>
      <c r="F9" s="43">
        <v>1902481183</v>
      </c>
      <c r="G9" s="38"/>
    </row>
    <row r="10" spans="1:7" s="12" customFormat="1" ht="28.8" x14ac:dyDescent="0.3">
      <c r="A10" s="34">
        <v>3</v>
      </c>
      <c r="B10" s="39" t="s">
        <v>275</v>
      </c>
      <c r="C10" s="40" t="s">
        <v>276</v>
      </c>
      <c r="D10" s="41" t="s">
        <v>320</v>
      </c>
      <c r="E10" s="42">
        <v>44175</v>
      </c>
      <c r="F10" s="43">
        <v>249999539</v>
      </c>
      <c r="G10" s="38"/>
    </row>
    <row r="11" spans="1:7" s="12" customFormat="1" ht="72" x14ac:dyDescent="0.3">
      <c r="A11" s="34">
        <v>4</v>
      </c>
      <c r="B11" s="39" t="s">
        <v>277</v>
      </c>
      <c r="C11" s="40" t="s">
        <v>278</v>
      </c>
      <c r="D11" s="41" t="s">
        <v>321</v>
      </c>
      <c r="E11" s="42">
        <v>44175</v>
      </c>
      <c r="F11" s="43">
        <v>402160500</v>
      </c>
      <c r="G11" s="38"/>
    </row>
    <row r="12" spans="1:7" s="12" customFormat="1" ht="43.2" x14ac:dyDescent="0.3">
      <c r="A12" s="34">
        <v>5</v>
      </c>
      <c r="B12" s="39" t="s">
        <v>279</v>
      </c>
      <c r="C12" s="40" t="s">
        <v>280</v>
      </c>
      <c r="D12" s="41" t="s">
        <v>322</v>
      </c>
      <c r="E12" s="42">
        <v>44179</v>
      </c>
      <c r="F12" s="43">
        <v>405742667</v>
      </c>
      <c r="G12" s="38"/>
    </row>
    <row r="13" spans="1:7" s="12" customFormat="1" ht="57.6" x14ac:dyDescent="0.3">
      <c r="A13" s="34">
        <v>6</v>
      </c>
      <c r="B13" s="39" t="s">
        <v>281</v>
      </c>
      <c r="C13" s="40" t="s">
        <v>282</v>
      </c>
      <c r="D13" s="41" t="s">
        <v>323</v>
      </c>
      <c r="E13" s="42">
        <v>44179</v>
      </c>
      <c r="F13" s="43">
        <v>0</v>
      </c>
      <c r="G13" s="38"/>
    </row>
    <row r="14" spans="1:7" s="12" customFormat="1" ht="28.8" x14ac:dyDescent="0.3">
      <c r="A14" s="34">
        <v>7</v>
      </c>
      <c r="B14" s="39" t="s">
        <v>283</v>
      </c>
      <c r="C14" s="40" t="s">
        <v>284</v>
      </c>
      <c r="D14" s="41" t="s">
        <v>324</v>
      </c>
      <c r="E14" s="42">
        <v>44179</v>
      </c>
      <c r="F14" s="43">
        <v>8648898751</v>
      </c>
      <c r="G14" s="38"/>
    </row>
    <row r="15" spans="1:7" s="12" customFormat="1" ht="43.2" x14ac:dyDescent="0.3">
      <c r="A15" s="34">
        <v>8</v>
      </c>
      <c r="B15" s="39" t="s">
        <v>285</v>
      </c>
      <c r="C15" s="40" t="s">
        <v>286</v>
      </c>
      <c r="D15" s="41" t="s">
        <v>325</v>
      </c>
      <c r="E15" s="42">
        <v>44179</v>
      </c>
      <c r="F15" s="43">
        <v>72801582</v>
      </c>
      <c r="G15" s="38"/>
    </row>
    <row r="16" spans="1:7" s="12" customFormat="1" ht="28.8" x14ac:dyDescent="0.3">
      <c r="A16" s="34">
        <v>9</v>
      </c>
      <c r="B16" s="39" t="s">
        <v>287</v>
      </c>
      <c r="C16" s="40" t="s">
        <v>288</v>
      </c>
      <c r="D16" s="41" t="s">
        <v>326</v>
      </c>
      <c r="E16" s="42">
        <v>44180</v>
      </c>
      <c r="F16" s="43">
        <v>2353329612</v>
      </c>
      <c r="G16" s="38"/>
    </row>
    <row r="17" spans="1:7" s="12" customFormat="1" x14ac:dyDescent="0.3">
      <c r="A17" s="34">
        <f>+A16+1</f>
        <v>10</v>
      </c>
      <c r="B17" s="39" t="s">
        <v>289</v>
      </c>
      <c r="C17" s="40" t="s">
        <v>290</v>
      </c>
      <c r="D17" s="41" t="s">
        <v>327</v>
      </c>
      <c r="E17" s="42">
        <v>44180</v>
      </c>
      <c r="F17" s="43">
        <v>19869810</v>
      </c>
      <c r="G17" s="38"/>
    </row>
    <row r="18" spans="1:7" s="12" customFormat="1" ht="28.8" x14ac:dyDescent="0.3">
      <c r="A18" s="34">
        <f t="shared" ref="A18:A21" si="0">+A17+1</f>
        <v>11</v>
      </c>
      <c r="B18" s="39" t="s">
        <v>291</v>
      </c>
      <c r="C18" s="40" t="s">
        <v>292</v>
      </c>
      <c r="D18" s="41" t="s">
        <v>328</v>
      </c>
      <c r="E18" s="42">
        <v>44181</v>
      </c>
      <c r="F18" s="43">
        <v>1150968832</v>
      </c>
      <c r="G18" s="38"/>
    </row>
    <row r="19" spans="1:7" s="12" customFormat="1" ht="28.8" x14ac:dyDescent="0.3">
      <c r="A19" s="34">
        <f t="shared" si="0"/>
        <v>12</v>
      </c>
      <c r="B19" s="39" t="s">
        <v>293</v>
      </c>
      <c r="C19" s="40" t="s">
        <v>294</v>
      </c>
      <c r="D19" s="41" t="s">
        <v>329</v>
      </c>
      <c r="E19" s="42">
        <v>44182</v>
      </c>
      <c r="F19" s="43">
        <v>5292167478</v>
      </c>
      <c r="G19" s="38"/>
    </row>
    <row r="20" spans="1:7" s="12" customFormat="1" ht="28.8" x14ac:dyDescent="0.3">
      <c r="A20" s="34">
        <f t="shared" si="0"/>
        <v>13</v>
      </c>
      <c r="B20" s="39" t="s">
        <v>295</v>
      </c>
      <c r="C20" s="40" t="s">
        <v>296</v>
      </c>
      <c r="D20" s="41" t="s">
        <v>330</v>
      </c>
      <c r="E20" s="42">
        <v>44183</v>
      </c>
      <c r="F20" s="43">
        <v>714132507</v>
      </c>
      <c r="G20" s="38"/>
    </row>
    <row r="21" spans="1:7" s="12" customFormat="1" ht="86.4" x14ac:dyDescent="0.3">
      <c r="A21" s="34">
        <f t="shared" si="0"/>
        <v>14</v>
      </c>
      <c r="B21" s="39" t="s">
        <v>297</v>
      </c>
      <c r="C21" s="40" t="s">
        <v>298</v>
      </c>
      <c r="D21" s="41" t="s">
        <v>331</v>
      </c>
      <c r="E21" s="42">
        <v>44183</v>
      </c>
      <c r="F21" s="43" t="s">
        <v>332</v>
      </c>
      <c r="G21" s="38">
        <f>9937585225
+12354879824
+10730742023
+12283657404
+13060486367</f>
        <v>58367350843</v>
      </c>
    </row>
    <row r="22" spans="1:7" s="12" customFormat="1" ht="28.8" x14ac:dyDescent="0.3">
      <c r="A22" s="34">
        <v>15</v>
      </c>
      <c r="B22" s="39" t="s">
        <v>299</v>
      </c>
      <c r="C22" s="40" t="s">
        <v>300</v>
      </c>
      <c r="D22" s="41" t="s">
        <v>333</v>
      </c>
      <c r="E22" s="42">
        <v>44186</v>
      </c>
      <c r="F22" s="43">
        <v>1474628666</v>
      </c>
      <c r="G22" s="38"/>
    </row>
    <row r="23" spans="1:7" s="12" customFormat="1" ht="115.2" x14ac:dyDescent="0.3">
      <c r="A23" s="34">
        <v>16</v>
      </c>
      <c r="B23" s="39" t="s">
        <v>301</v>
      </c>
      <c r="C23" s="40" t="s">
        <v>302</v>
      </c>
      <c r="D23" s="41" t="s">
        <v>334</v>
      </c>
      <c r="E23" s="42">
        <v>44186</v>
      </c>
      <c r="F23" s="43" t="s">
        <v>335</v>
      </c>
      <c r="G23" s="38">
        <f>12306670950
+13699796395
+12808616745
+13734448385</f>
        <v>52549532475</v>
      </c>
    </row>
    <row r="24" spans="1:7" s="12" customFormat="1" ht="115.2" x14ac:dyDescent="0.3">
      <c r="A24" s="34">
        <v>17</v>
      </c>
      <c r="B24" s="39" t="s">
        <v>303</v>
      </c>
      <c r="C24" s="40" t="s">
        <v>304</v>
      </c>
      <c r="D24" s="41" t="s">
        <v>336</v>
      </c>
      <c r="E24" s="42">
        <v>44186</v>
      </c>
      <c r="F24" s="43" t="s">
        <v>337</v>
      </c>
      <c r="G24" s="38">
        <f>1456172957
+1483925057
+1470049007
+1497957565</f>
        <v>5908104586</v>
      </c>
    </row>
    <row r="25" spans="1:7" s="12" customFormat="1" x14ac:dyDescent="0.3">
      <c r="A25" s="34">
        <v>18</v>
      </c>
      <c r="B25" s="39" t="s">
        <v>305</v>
      </c>
      <c r="C25" s="40" t="s">
        <v>306</v>
      </c>
      <c r="D25" s="41" t="s">
        <v>338</v>
      </c>
      <c r="E25" s="42">
        <v>44186</v>
      </c>
      <c r="F25" s="43">
        <v>3231000</v>
      </c>
      <c r="G25" s="38"/>
    </row>
    <row r="26" spans="1:7" s="12" customFormat="1" ht="57.6" x14ac:dyDescent="0.3">
      <c r="A26" s="34">
        <v>19</v>
      </c>
      <c r="B26" s="39" t="s">
        <v>307</v>
      </c>
      <c r="C26" s="40" t="s">
        <v>308</v>
      </c>
      <c r="D26" s="41" t="s">
        <v>339</v>
      </c>
      <c r="E26" s="42">
        <v>44187</v>
      </c>
      <c r="F26" s="43" t="s">
        <v>340</v>
      </c>
      <c r="G26" s="38">
        <f>8015482115
+9414877124</f>
        <v>17430359239</v>
      </c>
    </row>
    <row r="27" spans="1:7" s="12" customFormat="1" ht="43.2" x14ac:dyDescent="0.3">
      <c r="A27" s="34">
        <v>20</v>
      </c>
      <c r="B27" s="39" t="s">
        <v>309</v>
      </c>
      <c r="C27" s="40" t="s">
        <v>310</v>
      </c>
      <c r="D27" s="41" t="s">
        <v>341</v>
      </c>
      <c r="E27" s="42">
        <v>44187</v>
      </c>
      <c r="F27" s="43" t="s">
        <v>342</v>
      </c>
      <c r="G27" s="38">
        <f>1186924610
+1284779751</f>
        <v>2471704361</v>
      </c>
    </row>
    <row r="28" spans="1:7" s="12" customFormat="1" ht="100.8" x14ac:dyDescent="0.3">
      <c r="A28" s="34">
        <v>21</v>
      </c>
      <c r="B28" s="39" t="s">
        <v>311</v>
      </c>
      <c r="C28" s="40" t="s">
        <v>312</v>
      </c>
      <c r="D28" s="41" t="s">
        <v>343</v>
      </c>
      <c r="E28" s="42">
        <v>44188</v>
      </c>
      <c r="F28" s="43" t="s">
        <v>344</v>
      </c>
      <c r="G28" s="38">
        <f>1291989394
+1606045782
+1394840868
+1596856002
+1697018477</f>
        <v>7586750523</v>
      </c>
    </row>
    <row r="29" spans="1:7" s="12" customFormat="1" x14ac:dyDescent="0.3">
      <c r="A29" s="34">
        <v>22</v>
      </c>
      <c r="B29" s="39" t="s">
        <v>313</v>
      </c>
      <c r="C29" s="40" t="s">
        <v>314</v>
      </c>
      <c r="D29" s="41" t="s">
        <v>345</v>
      </c>
      <c r="E29" s="42">
        <v>44193</v>
      </c>
      <c r="F29" s="43">
        <v>49980000</v>
      </c>
      <c r="G29" s="38"/>
    </row>
    <row r="30" spans="1:7" s="12" customFormat="1" x14ac:dyDescent="0.3">
      <c r="A30" s="34">
        <v>23</v>
      </c>
      <c r="B30" s="39" t="s">
        <v>315</v>
      </c>
      <c r="C30" s="40" t="s">
        <v>316</v>
      </c>
      <c r="D30" s="41" t="s">
        <v>346</v>
      </c>
      <c r="E30" s="42">
        <v>44193</v>
      </c>
      <c r="F30" s="43">
        <v>89702424200</v>
      </c>
      <c r="G30" s="38"/>
    </row>
    <row r="31" spans="1:7" s="12" customFormat="1" ht="28.8" x14ac:dyDescent="0.3">
      <c r="A31" s="34">
        <v>24</v>
      </c>
      <c r="B31" s="39" t="s">
        <v>317</v>
      </c>
      <c r="C31" s="40" t="s">
        <v>318</v>
      </c>
      <c r="D31" s="41" t="s">
        <v>347</v>
      </c>
      <c r="E31" s="42">
        <v>44194</v>
      </c>
      <c r="F31" s="43">
        <v>5617606311</v>
      </c>
      <c r="G31" s="38"/>
    </row>
    <row r="32" spans="1:7" s="12" customFormat="1" ht="15" thickBot="1" x14ac:dyDescent="0.35">
      <c r="A32" s="24"/>
      <c r="B32" s="25"/>
      <c r="C32" s="26"/>
      <c r="D32" s="27"/>
      <c r="E32" s="28"/>
      <c r="F32" s="33"/>
    </row>
    <row r="33" spans="1:7" ht="15" thickTop="1" x14ac:dyDescent="0.3">
      <c r="D33" s="15"/>
    </row>
    <row r="34" spans="1:7" x14ac:dyDescent="0.3">
      <c r="D34" s="15"/>
    </row>
    <row r="35" spans="1:7" x14ac:dyDescent="0.3">
      <c r="C35" s="13" t="s">
        <v>7</v>
      </c>
      <c r="D35" s="14">
        <f>+COUNT(A8:A32)</f>
        <v>24</v>
      </c>
    </row>
    <row r="37" spans="1:7" s="18" customFormat="1" x14ac:dyDescent="0.3">
      <c r="A37" s="4"/>
      <c r="B37" s="5"/>
      <c r="C37" s="13" t="s">
        <v>8</v>
      </c>
      <c r="D37" s="16">
        <f>SUM(F8:F32)+G28+G27+G26+G24+G23+G21</f>
        <v>264460733160</v>
      </c>
      <c r="F37" s="8"/>
    </row>
    <row r="38" spans="1:7" x14ac:dyDescent="0.3">
      <c r="D38" s="15"/>
    </row>
    <row r="39" spans="1:7" s="18" customFormat="1" x14ac:dyDescent="0.3">
      <c r="A39" s="4"/>
      <c r="B39" s="5"/>
      <c r="C39" s="15"/>
      <c r="D39" s="15"/>
      <c r="F39" s="8"/>
      <c r="G39" s="2"/>
    </row>
    <row r="40" spans="1:7" s="18" customFormat="1" x14ac:dyDescent="0.3">
      <c r="A40" s="4"/>
      <c r="B40" s="5"/>
      <c r="C40" s="15"/>
      <c r="D40" s="15"/>
      <c r="F40" s="8"/>
      <c r="G40" s="2"/>
    </row>
    <row r="41" spans="1:7" s="18" customFormat="1" x14ac:dyDescent="0.3">
      <c r="A41" s="4"/>
      <c r="B41" s="5"/>
      <c r="C41" s="15"/>
      <c r="D41" s="15"/>
      <c r="F41" s="8"/>
      <c r="G41" s="2"/>
    </row>
    <row r="42" spans="1:7" s="18" customFormat="1" x14ac:dyDescent="0.3">
      <c r="A42" s="4"/>
      <c r="B42" s="5"/>
      <c r="C42" s="15"/>
      <c r="D42" s="15"/>
      <c r="F42" s="8"/>
      <c r="G42" s="2"/>
    </row>
    <row r="43" spans="1:7" s="18" customFormat="1" x14ac:dyDescent="0.3">
      <c r="A43" s="4"/>
      <c r="B43" s="5"/>
      <c r="C43" s="15"/>
      <c r="D43" s="15"/>
      <c r="F43" s="8"/>
      <c r="G43" s="2"/>
    </row>
    <row r="44" spans="1:7" s="18" customFormat="1" x14ac:dyDescent="0.3">
      <c r="A44" s="4"/>
      <c r="B44" s="5"/>
      <c r="C44" s="15"/>
      <c r="D44" s="15"/>
      <c r="F44" s="8"/>
      <c r="G44" s="2"/>
    </row>
    <row r="45" spans="1:7" s="18" customFormat="1" x14ac:dyDescent="0.3">
      <c r="A45" s="4"/>
      <c r="B45" s="5"/>
      <c r="C45" s="15"/>
      <c r="D45" s="15"/>
      <c r="F45" s="8"/>
      <c r="G45" s="2"/>
    </row>
    <row r="46" spans="1:7" s="18" customFormat="1" x14ac:dyDescent="0.3">
      <c r="A46" s="4"/>
      <c r="B46" s="5"/>
      <c r="C46" s="15"/>
      <c r="D46" s="15"/>
      <c r="F46" s="8"/>
      <c r="G46" s="2"/>
    </row>
    <row r="47" spans="1:7" s="18" customFormat="1" x14ac:dyDescent="0.3">
      <c r="A47" s="4"/>
      <c r="B47" s="5"/>
      <c r="C47" s="15"/>
      <c r="D47" s="15"/>
      <c r="F47" s="8"/>
      <c r="G47" s="2"/>
    </row>
    <row r="48" spans="1:7" s="18" customFormat="1" x14ac:dyDescent="0.3">
      <c r="A48" s="4"/>
      <c r="B48" s="5"/>
      <c r="C48" s="15"/>
      <c r="D48" s="15"/>
      <c r="F48" s="8"/>
      <c r="G48" s="2"/>
    </row>
    <row r="49" spans="1:7" s="18" customFormat="1" x14ac:dyDescent="0.3">
      <c r="A49" s="4"/>
      <c r="B49" s="5"/>
      <c r="C49" s="15"/>
      <c r="D49" s="15"/>
      <c r="F49" s="8"/>
      <c r="G49" s="2"/>
    </row>
    <row r="50" spans="1:7" s="18" customFormat="1" x14ac:dyDescent="0.3">
      <c r="A50" s="4"/>
      <c r="B50" s="5"/>
      <c r="C50" s="15"/>
      <c r="D50" s="15"/>
      <c r="F50" s="8"/>
      <c r="G50" s="2"/>
    </row>
    <row r="51" spans="1:7" s="18" customFormat="1" x14ac:dyDescent="0.3">
      <c r="A51" s="4"/>
      <c r="B51" s="5"/>
      <c r="C51" s="15"/>
      <c r="D51" s="15"/>
      <c r="F51" s="8"/>
      <c r="G51" s="2"/>
    </row>
    <row r="52" spans="1:7" s="18" customFormat="1" x14ac:dyDescent="0.3">
      <c r="A52" s="4"/>
      <c r="B52" s="5"/>
      <c r="C52" s="15"/>
      <c r="D52" s="15"/>
      <c r="F52" s="8"/>
      <c r="G52" s="2"/>
    </row>
    <row r="53" spans="1:7" s="18" customFormat="1" x14ac:dyDescent="0.3">
      <c r="A53" s="4"/>
      <c r="B53" s="5"/>
      <c r="C53" s="15"/>
      <c r="D53" s="15"/>
      <c r="F53" s="8"/>
      <c r="G53" s="2"/>
    </row>
    <row r="54" spans="1:7" s="18" customFormat="1" x14ac:dyDescent="0.3">
      <c r="A54" s="4"/>
      <c r="B54" s="5"/>
      <c r="C54" s="15"/>
      <c r="D54" s="15"/>
      <c r="F54" s="8"/>
      <c r="G54" s="2"/>
    </row>
    <row r="55" spans="1:7" s="18" customFormat="1" x14ac:dyDescent="0.3">
      <c r="A55" s="4"/>
      <c r="B55" s="5"/>
      <c r="C55" s="15"/>
      <c r="D55" s="15"/>
      <c r="F55" s="8"/>
      <c r="G55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70" zoomScaleNormal="70" workbookViewId="0">
      <selection activeCell="A5" sqref="A5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11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72.25" customHeight="1" x14ac:dyDescent="0.3">
      <c r="A8" s="34">
        <v>1</v>
      </c>
      <c r="B8" s="29" t="s">
        <v>12</v>
      </c>
      <c r="C8" s="30" t="s">
        <v>13</v>
      </c>
      <c r="D8" s="36" t="s">
        <v>14</v>
      </c>
      <c r="E8" s="31">
        <v>43853</v>
      </c>
      <c r="F8" s="37" t="s">
        <v>15</v>
      </c>
      <c r="G8" s="35">
        <f>356558147916+292993429408+206413520077+247625771607+208086098930+216363454208+368334453739+207527321911+251047561743</f>
        <v>2354949759539</v>
      </c>
    </row>
    <row r="9" spans="1:7" s="12" customFormat="1" ht="15" thickBot="1" x14ac:dyDescent="0.35">
      <c r="A9" s="24"/>
      <c r="B9" s="25"/>
      <c r="C9" s="26"/>
      <c r="D9" s="27"/>
      <c r="E9" s="28"/>
      <c r="F9" s="33"/>
    </row>
    <row r="10" spans="1:7" ht="15" thickTop="1" x14ac:dyDescent="0.3"/>
    <row r="12" spans="1:7" x14ac:dyDescent="0.3">
      <c r="C12" s="13" t="s">
        <v>7</v>
      </c>
      <c r="D12" s="14">
        <f>+COUNT(A8:A8)</f>
        <v>1</v>
      </c>
    </row>
    <row r="14" spans="1:7" s="18" customFormat="1" x14ac:dyDescent="0.3">
      <c r="A14" s="4"/>
      <c r="B14" s="5"/>
      <c r="C14" s="13" t="s">
        <v>8</v>
      </c>
      <c r="D14" s="16">
        <f>SUM(F8:F8)+G8</f>
        <v>2354949759539</v>
      </c>
      <c r="F14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9" zoomScale="70" zoomScaleNormal="70" workbookViewId="0">
      <selection activeCell="A13" sqref="A13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17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72" x14ac:dyDescent="0.3">
      <c r="A8" s="34">
        <v>1</v>
      </c>
      <c r="B8" s="29" t="s">
        <v>18</v>
      </c>
      <c r="C8" s="30" t="s">
        <v>19</v>
      </c>
      <c r="D8" s="36" t="s">
        <v>20</v>
      </c>
      <c r="E8" s="31">
        <v>43871</v>
      </c>
      <c r="F8" s="37" t="s">
        <v>21</v>
      </c>
      <c r="G8" s="38">
        <f>22547152308
+864851182+621320073</f>
        <v>24033323563</v>
      </c>
    </row>
    <row r="9" spans="1:7" s="12" customFormat="1" ht="28.8" x14ac:dyDescent="0.3">
      <c r="A9" s="34">
        <v>2</v>
      </c>
      <c r="B9" s="39" t="s">
        <v>22</v>
      </c>
      <c r="C9" s="40" t="s">
        <v>23</v>
      </c>
      <c r="D9" s="41" t="s">
        <v>24</v>
      </c>
      <c r="E9" s="42">
        <v>43872</v>
      </c>
      <c r="F9" s="43">
        <v>12789290695</v>
      </c>
      <c r="G9" s="38"/>
    </row>
    <row r="10" spans="1:7" s="12" customFormat="1" ht="43.2" x14ac:dyDescent="0.3">
      <c r="A10" s="34">
        <v>3</v>
      </c>
      <c r="B10" s="39" t="s">
        <v>25</v>
      </c>
      <c r="C10" s="40" t="s">
        <v>26</v>
      </c>
      <c r="D10" s="41" t="s">
        <v>27</v>
      </c>
      <c r="E10" s="42">
        <v>43873</v>
      </c>
      <c r="F10" s="43">
        <v>2004704601</v>
      </c>
      <c r="G10" s="38"/>
    </row>
    <row r="11" spans="1:7" s="12" customFormat="1" ht="43.2" x14ac:dyDescent="0.3">
      <c r="A11" s="34">
        <v>4</v>
      </c>
      <c r="B11" s="39" t="s">
        <v>28</v>
      </c>
      <c r="C11" s="40" t="s">
        <v>29</v>
      </c>
      <c r="D11" s="41" t="s">
        <v>30</v>
      </c>
      <c r="E11" s="42">
        <v>43888</v>
      </c>
      <c r="F11" s="43">
        <v>31005000</v>
      </c>
      <c r="G11" s="38"/>
    </row>
    <row r="12" spans="1:7" s="12" customFormat="1" ht="43.2" x14ac:dyDescent="0.3">
      <c r="A12" s="34">
        <v>5</v>
      </c>
      <c r="B12" s="39" t="s">
        <v>31</v>
      </c>
      <c r="C12" s="40" t="s">
        <v>32</v>
      </c>
      <c r="D12" s="41" t="s">
        <v>33</v>
      </c>
      <c r="E12" s="42">
        <v>43888</v>
      </c>
      <c r="F12" s="43">
        <v>15000000</v>
      </c>
      <c r="G12" s="38"/>
    </row>
    <row r="13" spans="1:7" s="12" customFormat="1" ht="236.25" customHeight="1" x14ac:dyDescent="0.3">
      <c r="A13" s="34">
        <v>6</v>
      </c>
      <c r="B13" s="39" t="s">
        <v>34</v>
      </c>
      <c r="C13" s="40" t="s">
        <v>35</v>
      </c>
      <c r="D13" s="41" t="s">
        <v>36</v>
      </c>
      <c r="E13" s="42"/>
      <c r="F13" s="43" t="s">
        <v>37</v>
      </c>
      <c r="G13" s="38">
        <f>34630366494+
29495419467+29155894332
+29165584816
+22268313304
+29225360409+34630366494
+34630366494
+29354486353</f>
        <v>272556158163</v>
      </c>
    </row>
    <row r="14" spans="1:7" s="12" customFormat="1" x14ac:dyDescent="0.3">
      <c r="A14" s="34"/>
      <c r="B14" s="39"/>
      <c r="C14" s="40"/>
      <c r="D14" s="41"/>
      <c r="E14" s="42"/>
      <c r="F14" s="43"/>
      <c r="G14" s="38"/>
    </row>
    <row r="15" spans="1:7" s="12" customFormat="1" ht="15" thickBot="1" x14ac:dyDescent="0.35">
      <c r="A15" s="24"/>
      <c r="B15" s="25"/>
      <c r="C15" s="26"/>
      <c r="D15" s="27"/>
      <c r="E15" s="28"/>
      <c r="F15" s="33"/>
    </row>
    <row r="16" spans="1:7" ht="15" thickTop="1" x14ac:dyDescent="0.3"/>
    <row r="18" spans="1:6" x14ac:dyDescent="0.3">
      <c r="C18" s="13" t="s">
        <v>7</v>
      </c>
      <c r="D18" s="14">
        <f>+COUNT(A8:A15)</f>
        <v>6</v>
      </c>
    </row>
    <row r="20" spans="1:6" s="18" customFormat="1" x14ac:dyDescent="0.3">
      <c r="A20" s="4"/>
      <c r="B20" s="5"/>
      <c r="C20" s="13" t="s">
        <v>8</v>
      </c>
      <c r="D20" s="16">
        <f>SUM(F8:F15)+G8+G13</f>
        <v>311429482022</v>
      </c>
      <c r="F20" s="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C5" zoomScale="70" zoomScaleNormal="70" workbookViewId="0">
      <selection activeCell="B8" sqref="B8:F9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38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8.8" x14ac:dyDescent="0.3">
      <c r="A8" s="34">
        <v>1</v>
      </c>
      <c r="B8" s="29" t="s">
        <v>39</v>
      </c>
      <c r="C8" s="30" t="s">
        <v>40</v>
      </c>
      <c r="D8" s="36" t="s">
        <v>41</v>
      </c>
      <c r="E8" s="31">
        <v>43902</v>
      </c>
      <c r="F8" s="44">
        <v>10572417234</v>
      </c>
      <c r="G8" s="38"/>
    </row>
    <row r="9" spans="1:7" s="12" customFormat="1" x14ac:dyDescent="0.3">
      <c r="A9" s="34">
        <v>2</v>
      </c>
      <c r="B9" s="39" t="s">
        <v>42</v>
      </c>
      <c r="C9" s="40" t="s">
        <v>43</v>
      </c>
      <c r="D9" s="41" t="s">
        <v>44</v>
      </c>
      <c r="E9" s="42">
        <v>43907</v>
      </c>
      <c r="F9" s="43">
        <v>37604565</v>
      </c>
      <c r="G9" s="38"/>
    </row>
    <row r="10" spans="1:7" s="12" customFormat="1" x14ac:dyDescent="0.3">
      <c r="A10" s="34"/>
      <c r="B10" s="39"/>
      <c r="C10" s="40"/>
      <c r="D10" s="41"/>
      <c r="E10" s="42"/>
      <c r="F10" s="43"/>
      <c r="G10" s="38"/>
    </row>
    <row r="11" spans="1:7" s="12" customFormat="1" ht="15" thickBot="1" x14ac:dyDescent="0.35">
      <c r="A11" s="24"/>
      <c r="B11" s="25"/>
      <c r="C11" s="26"/>
      <c r="D11" s="27"/>
      <c r="E11" s="28"/>
      <c r="F11" s="33"/>
    </row>
    <row r="12" spans="1:7" ht="15" thickTop="1" x14ac:dyDescent="0.3"/>
    <row r="14" spans="1:7" x14ac:dyDescent="0.3">
      <c r="C14" s="13" t="s">
        <v>7</v>
      </c>
      <c r="D14" s="14">
        <f>+COUNT(A8:A11)</f>
        <v>2</v>
      </c>
    </row>
    <row r="16" spans="1:7" s="18" customFormat="1" x14ac:dyDescent="0.3">
      <c r="A16" s="4"/>
      <c r="B16" s="5"/>
      <c r="C16" s="13" t="s">
        <v>8</v>
      </c>
      <c r="D16" s="16">
        <f>SUM(F8:F11)</f>
        <v>10610021799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70" zoomScaleNormal="70" workbookViewId="0">
      <selection activeCell="A9" sqref="A9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45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x14ac:dyDescent="0.3">
      <c r="A8" s="34"/>
      <c r="B8" s="29"/>
      <c r="C8" s="30"/>
      <c r="D8" s="36"/>
      <c r="E8" s="31"/>
      <c r="F8" s="44"/>
      <c r="G8" s="38"/>
    </row>
    <row r="9" spans="1:7" s="12" customFormat="1" x14ac:dyDescent="0.3">
      <c r="A9" s="34"/>
      <c r="B9" s="39"/>
      <c r="C9" s="40"/>
      <c r="D9" s="41"/>
      <c r="E9" s="42"/>
      <c r="F9" s="43"/>
      <c r="G9" s="38"/>
    </row>
    <row r="10" spans="1:7" s="12" customFormat="1" x14ac:dyDescent="0.3">
      <c r="A10" s="34"/>
      <c r="B10" s="39"/>
      <c r="C10" s="40"/>
      <c r="D10" s="41"/>
      <c r="E10" s="42"/>
      <c r="F10" s="43"/>
      <c r="G10" s="38"/>
    </row>
    <row r="11" spans="1:7" s="12" customFormat="1" ht="15" thickBot="1" x14ac:dyDescent="0.35">
      <c r="A11" s="24"/>
      <c r="B11" s="25"/>
      <c r="C11" s="26"/>
      <c r="D11" s="27"/>
      <c r="E11" s="28"/>
      <c r="F11" s="33"/>
    </row>
    <row r="12" spans="1:7" ht="15" thickTop="1" x14ac:dyDescent="0.3"/>
    <row r="14" spans="1:7" x14ac:dyDescent="0.3">
      <c r="C14" s="13" t="s">
        <v>7</v>
      </c>
      <c r="D14" s="14">
        <f>+COUNT(A8:A11)</f>
        <v>0</v>
      </c>
    </row>
    <row r="16" spans="1:7" s="18" customFormat="1" x14ac:dyDescent="0.3">
      <c r="A16" s="4"/>
      <c r="B16" s="5"/>
      <c r="C16" s="13" t="s">
        <v>8</v>
      </c>
      <c r="D16" s="16">
        <f>SUM(F8:F11)</f>
        <v>0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C1" zoomScale="70" zoomScaleNormal="70" workbookViewId="0">
      <selection activeCell="B8" sqref="B8:F12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46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8.8" x14ac:dyDescent="0.3">
      <c r="A8" s="34">
        <v>1</v>
      </c>
      <c r="B8" s="29" t="s">
        <v>47</v>
      </c>
      <c r="C8" s="30" t="s">
        <v>48</v>
      </c>
      <c r="D8" s="36" t="s">
        <v>49</v>
      </c>
      <c r="E8" s="31">
        <v>43971</v>
      </c>
      <c r="F8" s="44">
        <v>286431566</v>
      </c>
      <c r="G8" s="38"/>
    </row>
    <row r="9" spans="1:7" s="12" customFormat="1" ht="28.8" x14ac:dyDescent="0.3">
      <c r="A9" s="34">
        <v>2</v>
      </c>
      <c r="B9" s="39" t="s">
        <v>50</v>
      </c>
      <c r="C9" s="40" t="s">
        <v>51</v>
      </c>
      <c r="D9" s="41" t="s">
        <v>52</v>
      </c>
      <c r="E9" s="42">
        <v>43971</v>
      </c>
      <c r="F9" s="43">
        <v>1259705847</v>
      </c>
      <c r="G9" s="38"/>
    </row>
    <row r="10" spans="1:7" s="12" customFormat="1" ht="28.8" x14ac:dyDescent="0.3">
      <c r="A10" s="34">
        <v>3</v>
      </c>
      <c r="B10" s="39" t="s">
        <v>53</v>
      </c>
      <c r="C10" s="40" t="s">
        <v>54</v>
      </c>
      <c r="D10" s="41" t="s">
        <v>55</v>
      </c>
      <c r="E10" s="42">
        <v>43972</v>
      </c>
      <c r="F10" s="43">
        <v>1535850890</v>
      </c>
      <c r="G10" s="38"/>
    </row>
    <row r="11" spans="1:7" s="12" customFormat="1" ht="43.2" x14ac:dyDescent="0.3">
      <c r="A11" s="34">
        <v>4</v>
      </c>
      <c r="B11" s="39" t="s">
        <v>56</v>
      </c>
      <c r="C11" s="40" t="s">
        <v>57</v>
      </c>
      <c r="D11" s="41" t="s">
        <v>58</v>
      </c>
      <c r="E11" s="42">
        <v>43979</v>
      </c>
      <c r="F11" s="43">
        <v>31408992</v>
      </c>
      <c r="G11" s="38"/>
    </row>
    <row r="12" spans="1:7" s="12" customFormat="1" ht="43.2" x14ac:dyDescent="0.3">
      <c r="A12" s="34">
        <v>5</v>
      </c>
      <c r="B12" s="39" t="s">
        <v>59</v>
      </c>
      <c r="C12" s="40" t="s">
        <v>60</v>
      </c>
      <c r="D12" s="41" t="s">
        <v>61</v>
      </c>
      <c r="E12" s="42">
        <v>43980</v>
      </c>
      <c r="F12" s="43">
        <v>87000000</v>
      </c>
      <c r="G12" s="38"/>
    </row>
    <row r="13" spans="1:7" s="12" customFormat="1" x14ac:dyDescent="0.3">
      <c r="A13" s="34"/>
      <c r="B13" s="39"/>
      <c r="C13" s="40"/>
      <c r="D13" s="41"/>
      <c r="E13" s="42"/>
      <c r="F13" s="43"/>
      <c r="G13" s="38"/>
    </row>
    <row r="14" spans="1:7" s="12" customFormat="1" ht="15" thickBot="1" x14ac:dyDescent="0.35">
      <c r="A14" s="24"/>
      <c r="B14" s="25"/>
      <c r="C14" s="26"/>
      <c r="D14" s="27"/>
      <c r="E14" s="28"/>
      <c r="F14" s="33"/>
    </row>
    <row r="15" spans="1:7" ht="15" thickTop="1" x14ac:dyDescent="0.3"/>
    <row r="17" spans="1:6" x14ac:dyDescent="0.3">
      <c r="C17" s="13" t="s">
        <v>7</v>
      </c>
      <c r="D17" s="14">
        <f>+COUNT(A8:A14)</f>
        <v>5</v>
      </c>
    </row>
    <row r="19" spans="1:6" s="18" customFormat="1" x14ac:dyDescent="0.3">
      <c r="A19" s="4"/>
      <c r="B19" s="5"/>
      <c r="C19" s="13" t="s">
        <v>8</v>
      </c>
      <c r="D19" s="16">
        <f>SUM(F8:F14)</f>
        <v>3200397295</v>
      </c>
      <c r="F19" s="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C1" zoomScale="70" zoomScaleNormal="70" workbookViewId="0">
      <selection activeCell="B8" sqref="B8:F9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73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28.8" x14ac:dyDescent="0.3">
      <c r="A8" s="34">
        <v>1</v>
      </c>
      <c r="B8" s="29" t="s">
        <v>62</v>
      </c>
      <c r="C8" s="30" t="s">
        <v>63</v>
      </c>
      <c r="D8" s="36" t="s">
        <v>72</v>
      </c>
      <c r="E8" s="31">
        <v>43990</v>
      </c>
      <c r="F8" s="44">
        <v>10840603</v>
      </c>
      <c r="G8" s="38"/>
    </row>
    <row r="9" spans="1:7" s="12" customFormat="1" ht="86.4" x14ac:dyDescent="0.3">
      <c r="A9" s="34">
        <v>2</v>
      </c>
      <c r="B9" s="39" t="s">
        <v>64</v>
      </c>
      <c r="C9" s="40" t="s">
        <v>65</v>
      </c>
      <c r="D9" s="41" t="s">
        <v>74</v>
      </c>
      <c r="E9" s="42">
        <v>44006</v>
      </c>
      <c r="F9" s="43">
        <v>524634334</v>
      </c>
      <c r="G9" s="38"/>
    </row>
    <row r="10" spans="1:7" s="12" customFormat="1" x14ac:dyDescent="0.3">
      <c r="A10" s="34"/>
      <c r="B10" s="39"/>
      <c r="C10" s="40"/>
      <c r="D10" s="41"/>
      <c r="E10" s="42"/>
      <c r="F10" s="43"/>
      <c r="G10" s="38"/>
    </row>
    <row r="11" spans="1:7" s="12" customFormat="1" ht="15" thickBot="1" x14ac:dyDescent="0.35">
      <c r="A11" s="24"/>
      <c r="B11" s="25"/>
      <c r="C11" s="26"/>
      <c r="D11" s="27"/>
      <c r="E11" s="28"/>
      <c r="F11" s="33"/>
    </row>
    <row r="12" spans="1:7" ht="15" thickTop="1" x14ac:dyDescent="0.3"/>
    <row r="14" spans="1:7" x14ac:dyDescent="0.3">
      <c r="C14" s="13" t="s">
        <v>7</v>
      </c>
      <c r="D14" s="14">
        <f>+COUNT(A8:A11)</f>
        <v>2</v>
      </c>
    </row>
    <row r="16" spans="1:7" s="18" customFormat="1" x14ac:dyDescent="0.3">
      <c r="A16" s="4"/>
      <c r="B16" s="5"/>
      <c r="C16" s="13" t="s">
        <v>8</v>
      </c>
      <c r="D16" s="16">
        <f>SUM(F8:F11)</f>
        <v>535474937</v>
      </c>
      <c r="F16" s="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7" zoomScale="70" zoomScaleNormal="70" workbookViewId="0">
      <selection activeCell="A19" sqref="A19:XFD19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96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43.2" x14ac:dyDescent="0.3">
      <c r="A8" s="34">
        <v>1</v>
      </c>
      <c r="B8" s="39" t="s">
        <v>66</v>
      </c>
      <c r="C8" s="40" t="s">
        <v>67</v>
      </c>
      <c r="D8" s="41" t="s">
        <v>75</v>
      </c>
      <c r="E8" s="42">
        <v>44013</v>
      </c>
      <c r="F8" s="43">
        <v>374465054</v>
      </c>
      <c r="G8" s="38"/>
    </row>
    <row r="9" spans="1:7" s="12" customFormat="1" ht="57.6" x14ac:dyDescent="0.3">
      <c r="A9" s="34">
        <v>2</v>
      </c>
      <c r="B9" s="39" t="s">
        <v>68</v>
      </c>
      <c r="C9" s="40" t="s">
        <v>69</v>
      </c>
      <c r="D9" s="41" t="s">
        <v>72</v>
      </c>
      <c r="E9" s="42">
        <v>44013</v>
      </c>
      <c r="F9" s="43">
        <v>9758000</v>
      </c>
      <c r="G9" s="38"/>
    </row>
    <row r="10" spans="1:7" s="12" customFormat="1" ht="28.8" x14ac:dyDescent="0.3">
      <c r="A10" s="34">
        <v>3</v>
      </c>
      <c r="B10" s="39" t="s">
        <v>70</v>
      </c>
      <c r="C10" s="40" t="s">
        <v>71</v>
      </c>
      <c r="D10" s="41" t="s">
        <v>49</v>
      </c>
      <c r="E10" s="42">
        <v>44018</v>
      </c>
      <c r="F10" s="43">
        <v>757609059</v>
      </c>
      <c r="G10" s="38"/>
    </row>
    <row r="11" spans="1:7" s="12" customFormat="1" ht="28.8" x14ac:dyDescent="0.3">
      <c r="A11" s="34">
        <v>4</v>
      </c>
      <c r="B11" s="39" t="s">
        <v>76</v>
      </c>
      <c r="C11" s="40" t="s">
        <v>77</v>
      </c>
      <c r="D11" s="41" t="s">
        <v>49</v>
      </c>
      <c r="E11" s="42">
        <v>44018</v>
      </c>
      <c r="F11" s="43">
        <v>720806194</v>
      </c>
      <c r="G11" s="38"/>
    </row>
    <row r="12" spans="1:7" s="12" customFormat="1" ht="28.8" x14ac:dyDescent="0.3">
      <c r="A12" s="34">
        <v>5</v>
      </c>
      <c r="B12" s="39" t="s">
        <v>78</v>
      </c>
      <c r="C12" s="40" t="s">
        <v>79</v>
      </c>
      <c r="D12" s="41" t="s">
        <v>90</v>
      </c>
      <c r="E12" s="42">
        <v>44020</v>
      </c>
      <c r="F12" s="43">
        <v>204990000</v>
      </c>
      <c r="G12" s="38"/>
    </row>
    <row r="13" spans="1:7" s="12" customFormat="1" x14ac:dyDescent="0.3">
      <c r="A13" s="34">
        <v>6</v>
      </c>
      <c r="B13" s="39" t="s">
        <v>80</v>
      </c>
      <c r="C13" s="40" t="s">
        <v>81</v>
      </c>
      <c r="D13" s="41" t="s">
        <v>91</v>
      </c>
      <c r="E13" s="42">
        <v>44020</v>
      </c>
      <c r="F13" s="43">
        <v>593000019</v>
      </c>
      <c r="G13" s="38"/>
    </row>
    <row r="14" spans="1:7" s="12" customFormat="1" x14ac:dyDescent="0.3">
      <c r="A14" s="34">
        <v>7</v>
      </c>
      <c r="B14" s="39" t="s">
        <v>82</v>
      </c>
      <c r="C14" s="40" t="s">
        <v>83</v>
      </c>
      <c r="D14" s="41" t="s">
        <v>92</v>
      </c>
      <c r="E14" s="42">
        <v>44029</v>
      </c>
      <c r="F14" s="43">
        <v>3359678</v>
      </c>
      <c r="G14" s="38"/>
    </row>
    <row r="15" spans="1:7" s="12" customFormat="1" ht="28.8" x14ac:dyDescent="0.3">
      <c r="A15" s="34">
        <v>8</v>
      </c>
      <c r="B15" s="39" t="s">
        <v>84</v>
      </c>
      <c r="C15" s="40" t="s">
        <v>85</v>
      </c>
      <c r="D15" s="41" t="s">
        <v>93</v>
      </c>
      <c r="E15" s="42">
        <v>44029</v>
      </c>
      <c r="F15" s="43">
        <v>699999141</v>
      </c>
      <c r="G15" s="38"/>
    </row>
    <row r="16" spans="1:7" s="12" customFormat="1" ht="28.8" x14ac:dyDescent="0.3">
      <c r="A16" s="34">
        <v>9</v>
      </c>
      <c r="B16" s="39" t="s">
        <v>86</v>
      </c>
      <c r="C16" s="40" t="s">
        <v>87</v>
      </c>
      <c r="D16" s="41" t="s">
        <v>94</v>
      </c>
      <c r="E16" s="42">
        <v>44035</v>
      </c>
      <c r="F16" s="43">
        <v>17945879</v>
      </c>
      <c r="G16" s="38"/>
    </row>
    <row r="17" spans="1:7" s="12" customFormat="1" ht="28.8" x14ac:dyDescent="0.3">
      <c r="A17" s="34">
        <v>10</v>
      </c>
      <c r="B17" s="39" t="s">
        <v>88</v>
      </c>
      <c r="C17" s="40" t="s">
        <v>89</v>
      </c>
      <c r="D17" s="41" t="s">
        <v>95</v>
      </c>
      <c r="E17" s="42">
        <v>44039</v>
      </c>
      <c r="F17" s="43">
        <v>29862367</v>
      </c>
      <c r="G17" s="38"/>
    </row>
    <row r="18" spans="1:7" s="12" customFormat="1" x14ac:dyDescent="0.3">
      <c r="A18" s="34"/>
      <c r="B18" s="39"/>
      <c r="C18" s="40"/>
      <c r="D18" s="41"/>
      <c r="E18" s="42"/>
      <c r="F18" s="43"/>
      <c r="G18" s="38"/>
    </row>
    <row r="19" spans="1:7" s="12" customFormat="1" ht="15" thickBot="1" x14ac:dyDescent="0.35">
      <c r="A19" s="24"/>
      <c r="B19" s="25"/>
      <c r="C19" s="26"/>
      <c r="D19" s="27"/>
      <c r="E19" s="28"/>
      <c r="F19" s="33"/>
    </row>
    <row r="20" spans="1:7" ht="15" thickTop="1" x14ac:dyDescent="0.3"/>
    <row r="22" spans="1:7" x14ac:dyDescent="0.3">
      <c r="C22" s="13" t="s">
        <v>7</v>
      </c>
      <c r="D22" s="14">
        <f>+COUNT(A8:A19)</f>
        <v>10</v>
      </c>
    </row>
    <row r="24" spans="1:7" s="18" customFormat="1" x14ac:dyDescent="0.3">
      <c r="A24" s="4"/>
      <c r="B24" s="5"/>
      <c r="C24" s="13" t="s">
        <v>8</v>
      </c>
      <c r="D24" s="16">
        <f>SUM(F8:F19)</f>
        <v>3411795391</v>
      </c>
      <c r="F24" s="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B8" zoomScale="70" zoomScaleNormal="70" workbookViewId="0">
      <selection activeCell="B8" sqref="B8:G20"/>
    </sheetView>
  </sheetViews>
  <sheetFormatPr baseColWidth="10" defaultRowHeight="14.4" x14ac:dyDescent="0.3"/>
  <cols>
    <col min="1" max="1" width="6.6640625" style="4" customWidth="1"/>
    <col min="2" max="2" width="31.109375" style="5" bestFit="1" customWidth="1"/>
    <col min="3" max="3" width="97" style="15" customWidth="1"/>
    <col min="4" max="4" width="100" style="2" customWidth="1"/>
    <col min="5" max="5" width="23.109375" style="18" customWidth="1"/>
    <col min="6" max="6" width="23.6640625" style="8" customWidth="1"/>
    <col min="7" max="7" width="15.44140625" style="2" bestFit="1" customWidth="1"/>
    <col min="8" max="251" width="11.44140625" style="2"/>
    <col min="252" max="252" width="8.33203125" style="2" customWidth="1"/>
    <col min="253" max="253" width="22.33203125" style="2" customWidth="1"/>
    <col min="254" max="254" width="51.6640625" style="2" customWidth="1"/>
    <col min="255" max="255" width="67.6640625" style="2" customWidth="1"/>
    <col min="256" max="256" width="30.88671875" style="2" customWidth="1"/>
    <col min="257" max="257" width="27.44140625" style="2" customWidth="1"/>
    <col min="258" max="258" width="31.88671875" style="2" customWidth="1"/>
    <col min="259" max="259" width="0" style="2" hidden="1" customWidth="1"/>
    <col min="260" max="260" width="22.33203125" style="2" customWidth="1"/>
    <col min="261" max="261" width="15.44140625" style="2" bestFit="1" customWidth="1"/>
    <col min="262" max="507" width="11.44140625" style="2"/>
    <col min="508" max="508" width="8.33203125" style="2" customWidth="1"/>
    <col min="509" max="509" width="22.33203125" style="2" customWidth="1"/>
    <col min="510" max="510" width="51.6640625" style="2" customWidth="1"/>
    <col min="511" max="511" width="67.6640625" style="2" customWidth="1"/>
    <col min="512" max="512" width="30.88671875" style="2" customWidth="1"/>
    <col min="513" max="513" width="27.44140625" style="2" customWidth="1"/>
    <col min="514" max="514" width="31.88671875" style="2" customWidth="1"/>
    <col min="515" max="515" width="0" style="2" hidden="1" customWidth="1"/>
    <col min="516" max="516" width="22.33203125" style="2" customWidth="1"/>
    <col min="517" max="517" width="15.44140625" style="2" bestFit="1" customWidth="1"/>
    <col min="518" max="763" width="11.44140625" style="2"/>
    <col min="764" max="764" width="8.33203125" style="2" customWidth="1"/>
    <col min="765" max="765" width="22.33203125" style="2" customWidth="1"/>
    <col min="766" max="766" width="51.6640625" style="2" customWidth="1"/>
    <col min="767" max="767" width="67.6640625" style="2" customWidth="1"/>
    <col min="768" max="768" width="30.88671875" style="2" customWidth="1"/>
    <col min="769" max="769" width="27.44140625" style="2" customWidth="1"/>
    <col min="770" max="770" width="31.88671875" style="2" customWidth="1"/>
    <col min="771" max="771" width="0" style="2" hidden="1" customWidth="1"/>
    <col min="772" max="772" width="22.33203125" style="2" customWidth="1"/>
    <col min="773" max="773" width="15.44140625" style="2" bestFit="1" customWidth="1"/>
    <col min="774" max="1019" width="11.44140625" style="2"/>
    <col min="1020" max="1020" width="8.33203125" style="2" customWidth="1"/>
    <col min="1021" max="1021" width="22.33203125" style="2" customWidth="1"/>
    <col min="1022" max="1022" width="51.6640625" style="2" customWidth="1"/>
    <col min="1023" max="1023" width="67.6640625" style="2" customWidth="1"/>
    <col min="1024" max="1024" width="30.88671875" style="2" customWidth="1"/>
    <col min="1025" max="1025" width="27.44140625" style="2" customWidth="1"/>
    <col min="1026" max="1026" width="31.88671875" style="2" customWidth="1"/>
    <col min="1027" max="1027" width="0" style="2" hidden="1" customWidth="1"/>
    <col min="1028" max="1028" width="22.33203125" style="2" customWidth="1"/>
    <col min="1029" max="1029" width="15.44140625" style="2" bestFit="1" customWidth="1"/>
    <col min="1030" max="1275" width="11.44140625" style="2"/>
    <col min="1276" max="1276" width="8.33203125" style="2" customWidth="1"/>
    <col min="1277" max="1277" width="22.33203125" style="2" customWidth="1"/>
    <col min="1278" max="1278" width="51.6640625" style="2" customWidth="1"/>
    <col min="1279" max="1279" width="67.6640625" style="2" customWidth="1"/>
    <col min="1280" max="1280" width="30.88671875" style="2" customWidth="1"/>
    <col min="1281" max="1281" width="27.44140625" style="2" customWidth="1"/>
    <col min="1282" max="1282" width="31.88671875" style="2" customWidth="1"/>
    <col min="1283" max="1283" width="0" style="2" hidden="1" customWidth="1"/>
    <col min="1284" max="1284" width="22.33203125" style="2" customWidth="1"/>
    <col min="1285" max="1285" width="15.44140625" style="2" bestFit="1" customWidth="1"/>
    <col min="1286" max="1531" width="11.44140625" style="2"/>
    <col min="1532" max="1532" width="8.33203125" style="2" customWidth="1"/>
    <col min="1533" max="1533" width="22.33203125" style="2" customWidth="1"/>
    <col min="1534" max="1534" width="51.6640625" style="2" customWidth="1"/>
    <col min="1535" max="1535" width="67.6640625" style="2" customWidth="1"/>
    <col min="1536" max="1536" width="30.88671875" style="2" customWidth="1"/>
    <col min="1537" max="1537" width="27.44140625" style="2" customWidth="1"/>
    <col min="1538" max="1538" width="31.88671875" style="2" customWidth="1"/>
    <col min="1539" max="1539" width="0" style="2" hidden="1" customWidth="1"/>
    <col min="1540" max="1540" width="22.33203125" style="2" customWidth="1"/>
    <col min="1541" max="1541" width="15.44140625" style="2" bestFit="1" customWidth="1"/>
    <col min="1542" max="1787" width="11.44140625" style="2"/>
    <col min="1788" max="1788" width="8.33203125" style="2" customWidth="1"/>
    <col min="1789" max="1789" width="22.33203125" style="2" customWidth="1"/>
    <col min="1790" max="1790" width="51.6640625" style="2" customWidth="1"/>
    <col min="1791" max="1791" width="67.6640625" style="2" customWidth="1"/>
    <col min="1792" max="1792" width="30.88671875" style="2" customWidth="1"/>
    <col min="1793" max="1793" width="27.44140625" style="2" customWidth="1"/>
    <col min="1794" max="1794" width="31.88671875" style="2" customWidth="1"/>
    <col min="1795" max="1795" width="0" style="2" hidden="1" customWidth="1"/>
    <col min="1796" max="1796" width="22.33203125" style="2" customWidth="1"/>
    <col min="1797" max="1797" width="15.44140625" style="2" bestFit="1" customWidth="1"/>
    <col min="1798" max="2043" width="11.44140625" style="2"/>
    <col min="2044" max="2044" width="8.33203125" style="2" customWidth="1"/>
    <col min="2045" max="2045" width="22.33203125" style="2" customWidth="1"/>
    <col min="2046" max="2046" width="51.6640625" style="2" customWidth="1"/>
    <col min="2047" max="2047" width="67.6640625" style="2" customWidth="1"/>
    <col min="2048" max="2048" width="30.88671875" style="2" customWidth="1"/>
    <col min="2049" max="2049" width="27.44140625" style="2" customWidth="1"/>
    <col min="2050" max="2050" width="31.88671875" style="2" customWidth="1"/>
    <col min="2051" max="2051" width="0" style="2" hidden="1" customWidth="1"/>
    <col min="2052" max="2052" width="22.33203125" style="2" customWidth="1"/>
    <col min="2053" max="2053" width="15.44140625" style="2" bestFit="1" customWidth="1"/>
    <col min="2054" max="2299" width="11.44140625" style="2"/>
    <col min="2300" max="2300" width="8.33203125" style="2" customWidth="1"/>
    <col min="2301" max="2301" width="22.33203125" style="2" customWidth="1"/>
    <col min="2302" max="2302" width="51.6640625" style="2" customWidth="1"/>
    <col min="2303" max="2303" width="67.6640625" style="2" customWidth="1"/>
    <col min="2304" max="2304" width="30.88671875" style="2" customWidth="1"/>
    <col min="2305" max="2305" width="27.44140625" style="2" customWidth="1"/>
    <col min="2306" max="2306" width="31.88671875" style="2" customWidth="1"/>
    <col min="2307" max="2307" width="0" style="2" hidden="1" customWidth="1"/>
    <col min="2308" max="2308" width="22.33203125" style="2" customWidth="1"/>
    <col min="2309" max="2309" width="15.44140625" style="2" bestFit="1" customWidth="1"/>
    <col min="2310" max="2555" width="11.44140625" style="2"/>
    <col min="2556" max="2556" width="8.33203125" style="2" customWidth="1"/>
    <col min="2557" max="2557" width="22.33203125" style="2" customWidth="1"/>
    <col min="2558" max="2558" width="51.6640625" style="2" customWidth="1"/>
    <col min="2559" max="2559" width="67.6640625" style="2" customWidth="1"/>
    <col min="2560" max="2560" width="30.88671875" style="2" customWidth="1"/>
    <col min="2561" max="2561" width="27.44140625" style="2" customWidth="1"/>
    <col min="2562" max="2562" width="31.88671875" style="2" customWidth="1"/>
    <col min="2563" max="2563" width="0" style="2" hidden="1" customWidth="1"/>
    <col min="2564" max="2564" width="22.33203125" style="2" customWidth="1"/>
    <col min="2565" max="2565" width="15.44140625" style="2" bestFit="1" customWidth="1"/>
    <col min="2566" max="2811" width="11.44140625" style="2"/>
    <col min="2812" max="2812" width="8.33203125" style="2" customWidth="1"/>
    <col min="2813" max="2813" width="22.33203125" style="2" customWidth="1"/>
    <col min="2814" max="2814" width="51.6640625" style="2" customWidth="1"/>
    <col min="2815" max="2815" width="67.6640625" style="2" customWidth="1"/>
    <col min="2816" max="2816" width="30.88671875" style="2" customWidth="1"/>
    <col min="2817" max="2817" width="27.44140625" style="2" customWidth="1"/>
    <col min="2818" max="2818" width="31.88671875" style="2" customWidth="1"/>
    <col min="2819" max="2819" width="0" style="2" hidden="1" customWidth="1"/>
    <col min="2820" max="2820" width="22.33203125" style="2" customWidth="1"/>
    <col min="2821" max="2821" width="15.44140625" style="2" bestFit="1" customWidth="1"/>
    <col min="2822" max="3067" width="11.44140625" style="2"/>
    <col min="3068" max="3068" width="8.33203125" style="2" customWidth="1"/>
    <col min="3069" max="3069" width="22.33203125" style="2" customWidth="1"/>
    <col min="3070" max="3070" width="51.6640625" style="2" customWidth="1"/>
    <col min="3071" max="3071" width="67.6640625" style="2" customWidth="1"/>
    <col min="3072" max="3072" width="30.88671875" style="2" customWidth="1"/>
    <col min="3073" max="3073" width="27.44140625" style="2" customWidth="1"/>
    <col min="3074" max="3074" width="31.88671875" style="2" customWidth="1"/>
    <col min="3075" max="3075" width="0" style="2" hidden="1" customWidth="1"/>
    <col min="3076" max="3076" width="22.33203125" style="2" customWidth="1"/>
    <col min="3077" max="3077" width="15.44140625" style="2" bestFit="1" customWidth="1"/>
    <col min="3078" max="3323" width="11.44140625" style="2"/>
    <col min="3324" max="3324" width="8.33203125" style="2" customWidth="1"/>
    <col min="3325" max="3325" width="22.33203125" style="2" customWidth="1"/>
    <col min="3326" max="3326" width="51.6640625" style="2" customWidth="1"/>
    <col min="3327" max="3327" width="67.6640625" style="2" customWidth="1"/>
    <col min="3328" max="3328" width="30.88671875" style="2" customWidth="1"/>
    <col min="3329" max="3329" width="27.44140625" style="2" customWidth="1"/>
    <col min="3330" max="3330" width="31.88671875" style="2" customWidth="1"/>
    <col min="3331" max="3331" width="0" style="2" hidden="1" customWidth="1"/>
    <col min="3332" max="3332" width="22.33203125" style="2" customWidth="1"/>
    <col min="3333" max="3333" width="15.44140625" style="2" bestFit="1" customWidth="1"/>
    <col min="3334" max="3579" width="11.44140625" style="2"/>
    <col min="3580" max="3580" width="8.33203125" style="2" customWidth="1"/>
    <col min="3581" max="3581" width="22.33203125" style="2" customWidth="1"/>
    <col min="3582" max="3582" width="51.6640625" style="2" customWidth="1"/>
    <col min="3583" max="3583" width="67.6640625" style="2" customWidth="1"/>
    <col min="3584" max="3584" width="30.88671875" style="2" customWidth="1"/>
    <col min="3585" max="3585" width="27.44140625" style="2" customWidth="1"/>
    <col min="3586" max="3586" width="31.88671875" style="2" customWidth="1"/>
    <col min="3587" max="3587" width="0" style="2" hidden="1" customWidth="1"/>
    <col min="3588" max="3588" width="22.33203125" style="2" customWidth="1"/>
    <col min="3589" max="3589" width="15.44140625" style="2" bestFit="1" customWidth="1"/>
    <col min="3590" max="3835" width="11.44140625" style="2"/>
    <col min="3836" max="3836" width="8.33203125" style="2" customWidth="1"/>
    <col min="3837" max="3837" width="22.33203125" style="2" customWidth="1"/>
    <col min="3838" max="3838" width="51.6640625" style="2" customWidth="1"/>
    <col min="3839" max="3839" width="67.6640625" style="2" customWidth="1"/>
    <col min="3840" max="3840" width="30.88671875" style="2" customWidth="1"/>
    <col min="3841" max="3841" width="27.44140625" style="2" customWidth="1"/>
    <col min="3842" max="3842" width="31.88671875" style="2" customWidth="1"/>
    <col min="3843" max="3843" width="0" style="2" hidden="1" customWidth="1"/>
    <col min="3844" max="3844" width="22.33203125" style="2" customWidth="1"/>
    <col min="3845" max="3845" width="15.44140625" style="2" bestFit="1" customWidth="1"/>
    <col min="3846" max="4091" width="11.44140625" style="2"/>
    <col min="4092" max="4092" width="8.33203125" style="2" customWidth="1"/>
    <col min="4093" max="4093" width="22.33203125" style="2" customWidth="1"/>
    <col min="4094" max="4094" width="51.6640625" style="2" customWidth="1"/>
    <col min="4095" max="4095" width="67.6640625" style="2" customWidth="1"/>
    <col min="4096" max="4096" width="30.88671875" style="2" customWidth="1"/>
    <col min="4097" max="4097" width="27.44140625" style="2" customWidth="1"/>
    <col min="4098" max="4098" width="31.88671875" style="2" customWidth="1"/>
    <col min="4099" max="4099" width="0" style="2" hidden="1" customWidth="1"/>
    <col min="4100" max="4100" width="22.33203125" style="2" customWidth="1"/>
    <col min="4101" max="4101" width="15.44140625" style="2" bestFit="1" customWidth="1"/>
    <col min="4102" max="4347" width="11.44140625" style="2"/>
    <col min="4348" max="4348" width="8.33203125" style="2" customWidth="1"/>
    <col min="4349" max="4349" width="22.33203125" style="2" customWidth="1"/>
    <col min="4350" max="4350" width="51.6640625" style="2" customWidth="1"/>
    <col min="4351" max="4351" width="67.6640625" style="2" customWidth="1"/>
    <col min="4352" max="4352" width="30.88671875" style="2" customWidth="1"/>
    <col min="4353" max="4353" width="27.44140625" style="2" customWidth="1"/>
    <col min="4354" max="4354" width="31.88671875" style="2" customWidth="1"/>
    <col min="4355" max="4355" width="0" style="2" hidden="1" customWidth="1"/>
    <col min="4356" max="4356" width="22.33203125" style="2" customWidth="1"/>
    <col min="4357" max="4357" width="15.44140625" style="2" bestFit="1" customWidth="1"/>
    <col min="4358" max="4603" width="11.44140625" style="2"/>
    <col min="4604" max="4604" width="8.33203125" style="2" customWidth="1"/>
    <col min="4605" max="4605" width="22.33203125" style="2" customWidth="1"/>
    <col min="4606" max="4606" width="51.6640625" style="2" customWidth="1"/>
    <col min="4607" max="4607" width="67.6640625" style="2" customWidth="1"/>
    <col min="4608" max="4608" width="30.88671875" style="2" customWidth="1"/>
    <col min="4609" max="4609" width="27.44140625" style="2" customWidth="1"/>
    <col min="4610" max="4610" width="31.88671875" style="2" customWidth="1"/>
    <col min="4611" max="4611" width="0" style="2" hidden="1" customWidth="1"/>
    <col min="4612" max="4612" width="22.33203125" style="2" customWidth="1"/>
    <col min="4613" max="4613" width="15.44140625" style="2" bestFit="1" customWidth="1"/>
    <col min="4614" max="4859" width="11.44140625" style="2"/>
    <col min="4860" max="4860" width="8.33203125" style="2" customWidth="1"/>
    <col min="4861" max="4861" width="22.33203125" style="2" customWidth="1"/>
    <col min="4862" max="4862" width="51.6640625" style="2" customWidth="1"/>
    <col min="4863" max="4863" width="67.6640625" style="2" customWidth="1"/>
    <col min="4864" max="4864" width="30.88671875" style="2" customWidth="1"/>
    <col min="4865" max="4865" width="27.44140625" style="2" customWidth="1"/>
    <col min="4866" max="4866" width="31.88671875" style="2" customWidth="1"/>
    <col min="4867" max="4867" width="0" style="2" hidden="1" customWidth="1"/>
    <col min="4868" max="4868" width="22.33203125" style="2" customWidth="1"/>
    <col min="4869" max="4869" width="15.44140625" style="2" bestFit="1" customWidth="1"/>
    <col min="4870" max="5115" width="11.44140625" style="2"/>
    <col min="5116" max="5116" width="8.33203125" style="2" customWidth="1"/>
    <col min="5117" max="5117" width="22.33203125" style="2" customWidth="1"/>
    <col min="5118" max="5118" width="51.6640625" style="2" customWidth="1"/>
    <col min="5119" max="5119" width="67.6640625" style="2" customWidth="1"/>
    <col min="5120" max="5120" width="30.88671875" style="2" customWidth="1"/>
    <col min="5121" max="5121" width="27.44140625" style="2" customWidth="1"/>
    <col min="5122" max="5122" width="31.88671875" style="2" customWidth="1"/>
    <col min="5123" max="5123" width="0" style="2" hidden="1" customWidth="1"/>
    <col min="5124" max="5124" width="22.33203125" style="2" customWidth="1"/>
    <col min="5125" max="5125" width="15.44140625" style="2" bestFit="1" customWidth="1"/>
    <col min="5126" max="5371" width="11.44140625" style="2"/>
    <col min="5372" max="5372" width="8.33203125" style="2" customWidth="1"/>
    <col min="5373" max="5373" width="22.33203125" style="2" customWidth="1"/>
    <col min="5374" max="5374" width="51.6640625" style="2" customWidth="1"/>
    <col min="5375" max="5375" width="67.6640625" style="2" customWidth="1"/>
    <col min="5376" max="5376" width="30.88671875" style="2" customWidth="1"/>
    <col min="5377" max="5377" width="27.44140625" style="2" customWidth="1"/>
    <col min="5378" max="5378" width="31.88671875" style="2" customWidth="1"/>
    <col min="5379" max="5379" width="0" style="2" hidden="1" customWidth="1"/>
    <col min="5380" max="5380" width="22.33203125" style="2" customWidth="1"/>
    <col min="5381" max="5381" width="15.44140625" style="2" bestFit="1" customWidth="1"/>
    <col min="5382" max="5627" width="11.44140625" style="2"/>
    <col min="5628" max="5628" width="8.33203125" style="2" customWidth="1"/>
    <col min="5629" max="5629" width="22.33203125" style="2" customWidth="1"/>
    <col min="5630" max="5630" width="51.6640625" style="2" customWidth="1"/>
    <col min="5631" max="5631" width="67.6640625" style="2" customWidth="1"/>
    <col min="5632" max="5632" width="30.88671875" style="2" customWidth="1"/>
    <col min="5633" max="5633" width="27.44140625" style="2" customWidth="1"/>
    <col min="5634" max="5634" width="31.88671875" style="2" customWidth="1"/>
    <col min="5635" max="5635" width="0" style="2" hidden="1" customWidth="1"/>
    <col min="5636" max="5636" width="22.33203125" style="2" customWidth="1"/>
    <col min="5637" max="5637" width="15.44140625" style="2" bestFit="1" customWidth="1"/>
    <col min="5638" max="5883" width="11.44140625" style="2"/>
    <col min="5884" max="5884" width="8.33203125" style="2" customWidth="1"/>
    <col min="5885" max="5885" width="22.33203125" style="2" customWidth="1"/>
    <col min="5886" max="5886" width="51.6640625" style="2" customWidth="1"/>
    <col min="5887" max="5887" width="67.6640625" style="2" customWidth="1"/>
    <col min="5888" max="5888" width="30.88671875" style="2" customWidth="1"/>
    <col min="5889" max="5889" width="27.44140625" style="2" customWidth="1"/>
    <col min="5890" max="5890" width="31.88671875" style="2" customWidth="1"/>
    <col min="5891" max="5891" width="0" style="2" hidden="1" customWidth="1"/>
    <col min="5892" max="5892" width="22.33203125" style="2" customWidth="1"/>
    <col min="5893" max="5893" width="15.44140625" style="2" bestFit="1" customWidth="1"/>
    <col min="5894" max="6139" width="11.44140625" style="2"/>
    <col min="6140" max="6140" width="8.33203125" style="2" customWidth="1"/>
    <col min="6141" max="6141" width="22.33203125" style="2" customWidth="1"/>
    <col min="6142" max="6142" width="51.6640625" style="2" customWidth="1"/>
    <col min="6143" max="6143" width="67.6640625" style="2" customWidth="1"/>
    <col min="6144" max="6144" width="30.88671875" style="2" customWidth="1"/>
    <col min="6145" max="6145" width="27.44140625" style="2" customWidth="1"/>
    <col min="6146" max="6146" width="31.88671875" style="2" customWidth="1"/>
    <col min="6147" max="6147" width="0" style="2" hidden="1" customWidth="1"/>
    <col min="6148" max="6148" width="22.33203125" style="2" customWidth="1"/>
    <col min="6149" max="6149" width="15.44140625" style="2" bestFit="1" customWidth="1"/>
    <col min="6150" max="6395" width="11.44140625" style="2"/>
    <col min="6396" max="6396" width="8.33203125" style="2" customWidth="1"/>
    <col min="6397" max="6397" width="22.33203125" style="2" customWidth="1"/>
    <col min="6398" max="6398" width="51.6640625" style="2" customWidth="1"/>
    <col min="6399" max="6399" width="67.6640625" style="2" customWidth="1"/>
    <col min="6400" max="6400" width="30.88671875" style="2" customWidth="1"/>
    <col min="6401" max="6401" width="27.44140625" style="2" customWidth="1"/>
    <col min="6402" max="6402" width="31.88671875" style="2" customWidth="1"/>
    <col min="6403" max="6403" width="0" style="2" hidden="1" customWidth="1"/>
    <col min="6404" max="6404" width="22.33203125" style="2" customWidth="1"/>
    <col min="6405" max="6405" width="15.44140625" style="2" bestFit="1" customWidth="1"/>
    <col min="6406" max="6651" width="11.44140625" style="2"/>
    <col min="6652" max="6652" width="8.33203125" style="2" customWidth="1"/>
    <col min="6653" max="6653" width="22.33203125" style="2" customWidth="1"/>
    <col min="6654" max="6654" width="51.6640625" style="2" customWidth="1"/>
    <col min="6655" max="6655" width="67.6640625" style="2" customWidth="1"/>
    <col min="6656" max="6656" width="30.88671875" style="2" customWidth="1"/>
    <col min="6657" max="6657" width="27.44140625" style="2" customWidth="1"/>
    <col min="6658" max="6658" width="31.88671875" style="2" customWidth="1"/>
    <col min="6659" max="6659" width="0" style="2" hidden="1" customWidth="1"/>
    <col min="6660" max="6660" width="22.33203125" style="2" customWidth="1"/>
    <col min="6661" max="6661" width="15.44140625" style="2" bestFit="1" customWidth="1"/>
    <col min="6662" max="6907" width="11.44140625" style="2"/>
    <col min="6908" max="6908" width="8.33203125" style="2" customWidth="1"/>
    <col min="6909" max="6909" width="22.33203125" style="2" customWidth="1"/>
    <col min="6910" max="6910" width="51.6640625" style="2" customWidth="1"/>
    <col min="6911" max="6911" width="67.6640625" style="2" customWidth="1"/>
    <col min="6912" max="6912" width="30.88671875" style="2" customWidth="1"/>
    <col min="6913" max="6913" width="27.44140625" style="2" customWidth="1"/>
    <col min="6914" max="6914" width="31.88671875" style="2" customWidth="1"/>
    <col min="6915" max="6915" width="0" style="2" hidden="1" customWidth="1"/>
    <col min="6916" max="6916" width="22.33203125" style="2" customWidth="1"/>
    <col min="6917" max="6917" width="15.44140625" style="2" bestFit="1" customWidth="1"/>
    <col min="6918" max="7163" width="11.44140625" style="2"/>
    <col min="7164" max="7164" width="8.33203125" style="2" customWidth="1"/>
    <col min="7165" max="7165" width="22.33203125" style="2" customWidth="1"/>
    <col min="7166" max="7166" width="51.6640625" style="2" customWidth="1"/>
    <col min="7167" max="7167" width="67.6640625" style="2" customWidth="1"/>
    <col min="7168" max="7168" width="30.88671875" style="2" customWidth="1"/>
    <col min="7169" max="7169" width="27.44140625" style="2" customWidth="1"/>
    <col min="7170" max="7170" width="31.88671875" style="2" customWidth="1"/>
    <col min="7171" max="7171" width="0" style="2" hidden="1" customWidth="1"/>
    <col min="7172" max="7172" width="22.33203125" style="2" customWidth="1"/>
    <col min="7173" max="7173" width="15.44140625" style="2" bestFit="1" customWidth="1"/>
    <col min="7174" max="7419" width="11.44140625" style="2"/>
    <col min="7420" max="7420" width="8.33203125" style="2" customWidth="1"/>
    <col min="7421" max="7421" width="22.33203125" style="2" customWidth="1"/>
    <col min="7422" max="7422" width="51.6640625" style="2" customWidth="1"/>
    <col min="7423" max="7423" width="67.6640625" style="2" customWidth="1"/>
    <col min="7424" max="7424" width="30.88671875" style="2" customWidth="1"/>
    <col min="7425" max="7425" width="27.44140625" style="2" customWidth="1"/>
    <col min="7426" max="7426" width="31.88671875" style="2" customWidth="1"/>
    <col min="7427" max="7427" width="0" style="2" hidden="1" customWidth="1"/>
    <col min="7428" max="7428" width="22.33203125" style="2" customWidth="1"/>
    <col min="7429" max="7429" width="15.44140625" style="2" bestFit="1" customWidth="1"/>
    <col min="7430" max="7675" width="11.44140625" style="2"/>
    <col min="7676" max="7676" width="8.33203125" style="2" customWidth="1"/>
    <col min="7677" max="7677" width="22.33203125" style="2" customWidth="1"/>
    <col min="7678" max="7678" width="51.6640625" style="2" customWidth="1"/>
    <col min="7679" max="7679" width="67.6640625" style="2" customWidth="1"/>
    <col min="7680" max="7680" width="30.88671875" style="2" customWidth="1"/>
    <col min="7681" max="7681" width="27.44140625" style="2" customWidth="1"/>
    <col min="7682" max="7682" width="31.88671875" style="2" customWidth="1"/>
    <col min="7683" max="7683" width="0" style="2" hidden="1" customWidth="1"/>
    <col min="7684" max="7684" width="22.33203125" style="2" customWidth="1"/>
    <col min="7685" max="7685" width="15.44140625" style="2" bestFit="1" customWidth="1"/>
    <col min="7686" max="7931" width="11.44140625" style="2"/>
    <col min="7932" max="7932" width="8.33203125" style="2" customWidth="1"/>
    <col min="7933" max="7933" width="22.33203125" style="2" customWidth="1"/>
    <col min="7934" max="7934" width="51.6640625" style="2" customWidth="1"/>
    <col min="7935" max="7935" width="67.6640625" style="2" customWidth="1"/>
    <col min="7936" max="7936" width="30.88671875" style="2" customWidth="1"/>
    <col min="7937" max="7937" width="27.44140625" style="2" customWidth="1"/>
    <col min="7938" max="7938" width="31.88671875" style="2" customWidth="1"/>
    <col min="7939" max="7939" width="0" style="2" hidden="1" customWidth="1"/>
    <col min="7940" max="7940" width="22.33203125" style="2" customWidth="1"/>
    <col min="7941" max="7941" width="15.44140625" style="2" bestFit="1" customWidth="1"/>
    <col min="7942" max="8187" width="11.44140625" style="2"/>
    <col min="8188" max="8188" width="8.33203125" style="2" customWidth="1"/>
    <col min="8189" max="8189" width="22.33203125" style="2" customWidth="1"/>
    <col min="8190" max="8190" width="51.6640625" style="2" customWidth="1"/>
    <col min="8191" max="8191" width="67.6640625" style="2" customWidth="1"/>
    <col min="8192" max="8192" width="30.88671875" style="2" customWidth="1"/>
    <col min="8193" max="8193" width="27.44140625" style="2" customWidth="1"/>
    <col min="8194" max="8194" width="31.88671875" style="2" customWidth="1"/>
    <col min="8195" max="8195" width="0" style="2" hidden="1" customWidth="1"/>
    <col min="8196" max="8196" width="22.33203125" style="2" customWidth="1"/>
    <col min="8197" max="8197" width="15.44140625" style="2" bestFit="1" customWidth="1"/>
    <col min="8198" max="8443" width="11.44140625" style="2"/>
    <col min="8444" max="8444" width="8.33203125" style="2" customWidth="1"/>
    <col min="8445" max="8445" width="22.33203125" style="2" customWidth="1"/>
    <col min="8446" max="8446" width="51.6640625" style="2" customWidth="1"/>
    <col min="8447" max="8447" width="67.6640625" style="2" customWidth="1"/>
    <col min="8448" max="8448" width="30.88671875" style="2" customWidth="1"/>
    <col min="8449" max="8449" width="27.44140625" style="2" customWidth="1"/>
    <col min="8450" max="8450" width="31.88671875" style="2" customWidth="1"/>
    <col min="8451" max="8451" width="0" style="2" hidden="1" customWidth="1"/>
    <col min="8452" max="8452" width="22.33203125" style="2" customWidth="1"/>
    <col min="8453" max="8453" width="15.44140625" style="2" bestFit="1" customWidth="1"/>
    <col min="8454" max="8699" width="11.44140625" style="2"/>
    <col min="8700" max="8700" width="8.33203125" style="2" customWidth="1"/>
    <col min="8701" max="8701" width="22.33203125" style="2" customWidth="1"/>
    <col min="8702" max="8702" width="51.6640625" style="2" customWidth="1"/>
    <col min="8703" max="8703" width="67.6640625" style="2" customWidth="1"/>
    <col min="8704" max="8704" width="30.88671875" style="2" customWidth="1"/>
    <col min="8705" max="8705" width="27.44140625" style="2" customWidth="1"/>
    <col min="8706" max="8706" width="31.88671875" style="2" customWidth="1"/>
    <col min="8707" max="8707" width="0" style="2" hidden="1" customWidth="1"/>
    <col min="8708" max="8708" width="22.33203125" style="2" customWidth="1"/>
    <col min="8709" max="8709" width="15.44140625" style="2" bestFit="1" customWidth="1"/>
    <col min="8710" max="8955" width="11.44140625" style="2"/>
    <col min="8956" max="8956" width="8.33203125" style="2" customWidth="1"/>
    <col min="8957" max="8957" width="22.33203125" style="2" customWidth="1"/>
    <col min="8958" max="8958" width="51.6640625" style="2" customWidth="1"/>
    <col min="8959" max="8959" width="67.6640625" style="2" customWidth="1"/>
    <col min="8960" max="8960" width="30.88671875" style="2" customWidth="1"/>
    <col min="8961" max="8961" width="27.44140625" style="2" customWidth="1"/>
    <col min="8962" max="8962" width="31.88671875" style="2" customWidth="1"/>
    <col min="8963" max="8963" width="0" style="2" hidden="1" customWidth="1"/>
    <col min="8964" max="8964" width="22.33203125" style="2" customWidth="1"/>
    <col min="8965" max="8965" width="15.44140625" style="2" bestFit="1" customWidth="1"/>
    <col min="8966" max="9211" width="11.44140625" style="2"/>
    <col min="9212" max="9212" width="8.33203125" style="2" customWidth="1"/>
    <col min="9213" max="9213" width="22.33203125" style="2" customWidth="1"/>
    <col min="9214" max="9214" width="51.6640625" style="2" customWidth="1"/>
    <col min="9215" max="9215" width="67.6640625" style="2" customWidth="1"/>
    <col min="9216" max="9216" width="30.88671875" style="2" customWidth="1"/>
    <col min="9217" max="9217" width="27.44140625" style="2" customWidth="1"/>
    <col min="9218" max="9218" width="31.88671875" style="2" customWidth="1"/>
    <col min="9219" max="9219" width="0" style="2" hidden="1" customWidth="1"/>
    <col min="9220" max="9220" width="22.33203125" style="2" customWidth="1"/>
    <col min="9221" max="9221" width="15.44140625" style="2" bestFit="1" customWidth="1"/>
    <col min="9222" max="9467" width="11.44140625" style="2"/>
    <col min="9468" max="9468" width="8.33203125" style="2" customWidth="1"/>
    <col min="9469" max="9469" width="22.33203125" style="2" customWidth="1"/>
    <col min="9470" max="9470" width="51.6640625" style="2" customWidth="1"/>
    <col min="9471" max="9471" width="67.6640625" style="2" customWidth="1"/>
    <col min="9472" max="9472" width="30.88671875" style="2" customWidth="1"/>
    <col min="9473" max="9473" width="27.44140625" style="2" customWidth="1"/>
    <col min="9474" max="9474" width="31.88671875" style="2" customWidth="1"/>
    <col min="9475" max="9475" width="0" style="2" hidden="1" customWidth="1"/>
    <col min="9476" max="9476" width="22.33203125" style="2" customWidth="1"/>
    <col min="9477" max="9477" width="15.44140625" style="2" bestFit="1" customWidth="1"/>
    <col min="9478" max="9723" width="11.44140625" style="2"/>
    <col min="9724" max="9724" width="8.33203125" style="2" customWidth="1"/>
    <col min="9725" max="9725" width="22.33203125" style="2" customWidth="1"/>
    <col min="9726" max="9726" width="51.6640625" style="2" customWidth="1"/>
    <col min="9727" max="9727" width="67.6640625" style="2" customWidth="1"/>
    <col min="9728" max="9728" width="30.88671875" style="2" customWidth="1"/>
    <col min="9729" max="9729" width="27.44140625" style="2" customWidth="1"/>
    <col min="9730" max="9730" width="31.88671875" style="2" customWidth="1"/>
    <col min="9731" max="9731" width="0" style="2" hidden="1" customWidth="1"/>
    <col min="9732" max="9732" width="22.33203125" style="2" customWidth="1"/>
    <col min="9733" max="9733" width="15.44140625" style="2" bestFit="1" customWidth="1"/>
    <col min="9734" max="9979" width="11.44140625" style="2"/>
    <col min="9980" max="9980" width="8.33203125" style="2" customWidth="1"/>
    <col min="9981" max="9981" width="22.33203125" style="2" customWidth="1"/>
    <col min="9982" max="9982" width="51.6640625" style="2" customWidth="1"/>
    <col min="9983" max="9983" width="67.6640625" style="2" customWidth="1"/>
    <col min="9984" max="9984" width="30.88671875" style="2" customWidth="1"/>
    <col min="9985" max="9985" width="27.44140625" style="2" customWidth="1"/>
    <col min="9986" max="9986" width="31.88671875" style="2" customWidth="1"/>
    <col min="9987" max="9987" width="0" style="2" hidden="1" customWidth="1"/>
    <col min="9988" max="9988" width="22.33203125" style="2" customWidth="1"/>
    <col min="9989" max="9989" width="15.44140625" style="2" bestFit="1" customWidth="1"/>
    <col min="9990" max="10235" width="11.44140625" style="2"/>
    <col min="10236" max="10236" width="8.33203125" style="2" customWidth="1"/>
    <col min="10237" max="10237" width="22.33203125" style="2" customWidth="1"/>
    <col min="10238" max="10238" width="51.6640625" style="2" customWidth="1"/>
    <col min="10239" max="10239" width="67.6640625" style="2" customWidth="1"/>
    <col min="10240" max="10240" width="30.88671875" style="2" customWidth="1"/>
    <col min="10241" max="10241" width="27.44140625" style="2" customWidth="1"/>
    <col min="10242" max="10242" width="31.88671875" style="2" customWidth="1"/>
    <col min="10243" max="10243" width="0" style="2" hidden="1" customWidth="1"/>
    <col min="10244" max="10244" width="22.33203125" style="2" customWidth="1"/>
    <col min="10245" max="10245" width="15.44140625" style="2" bestFit="1" customWidth="1"/>
    <col min="10246" max="10491" width="11.44140625" style="2"/>
    <col min="10492" max="10492" width="8.33203125" style="2" customWidth="1"/>
    <col min="10493" max="10493" width="22.33203125" style="2" customWidth="1"/>
    <col min="10494" max="10494" width="51.6640625" style="2" customWidth="1"/>
    <col min="10495" max="10495" width="67.6640625" style="2" customWidth="1"/>
    <col min="10496" max="10496" width="30.88671875" style="2" customWidth="1"/>
    <col min="10497" max="10497" width="27.44140625" style="2" customWidth="1"/>
    <col min="10498" max="10498" width="31.88671875" style="2" customWidth="1"/>
    <col min="10499" max="10499" width="0" style="2" hidden="1" customWidth="1"/>
    <col min="10500" max="10500" width="22.33203125" style="2" customWidth="1"/>
    <col min="10501" max="10501" width="15.44140625" style="2" bestFit="1" customWidth="1"/>
    <col min="10502" max="10747" width="11.44140625" style="2"/>
    <col min="10748" max="10748" width="8.33203125" style="2" customWidth="1"/>
    <col min="10749" max="10749" width="22.33203125" style="2" customWidth="1"/>
    <col min="10750" max="10750" width="51.6640625" style="2" customWidth="1"/>
    <col min="10751" max="10751" width="67.6640625" style="2" customWidth="1"/>
    <col min="10752" max="10752" width="30.88671875" style="2" customWidth="1"/>
    <col min="10753" max="10753" width="27.44140625" style="2" customWidth="1"/>
    <col min="10754" max="10754" width="31.88671875" style="2" customWidth="1"/>
    <col min="10755" max="10755" width="0" style="2" hidden="1" customWidth="1"/>
    <col min="10756" max="10756" width="22.33203125" style="2" customWidth="1"/>
    <col min="10757" max="10757" width="15.44140625" style="2" bestFit="1" customWidth="1"/>
    <col min="10758" max="11003" width="11.44140625" style="2"/>
    <col min="11004" max="11004" width="8.33203125" style="2" customWidth="1"/>
    <col min="11005" max="11005" width="22.33203125" style="2" customWidth="1"/>
    <col min="11006" max="11006" width="51.6640625" style="2" customWidth="1"/>
    <col min="11007" max="11007" width="67.6640625" style="2" customWidth="1"/>
    <col min="11008" max="11008" width="30.88671875" style="2" customWidth="1"/>
    <col min="11009" max="11009" width="27.44140625" style="2" customWidth="1"/>
    <col min="11010" max="11010" width="31.88671875" style="2" customWidth="1"/>
    <col min="11011" max="11011" width="0" style="2" hidden="1" customWidth="1"/>
    <col min="11012" max="11012" width="22.33203125" style="2" customWidth="1"/>
    <col min="11013" max="11013" width="15.44140625" style="2" bestFit="1" customWidth="1"/>
    <col min="11014" max="11259" width="11.44140625" style="2"/>
    <col min="11260" max="11260" width="8.33203125" style="2" customWidth="1"/>
    <col min="11261" max="11261" width="22.33203125" style="2" customWidth="1"/>
    <col min="11262" max="11262" width="51.6640625" style="2" customWidth="1"/>
    <col min="11263" max="11263" width="67.6640625" style="2" customWidth="1"/>
    <col min="11264" max="11264" width="30.88671875" style="2" customWidth="1"/>
    <col min="11265" max="11265" width="27.44140625" style="2" customWidth="1"/>
    <col min="11266" max="11266" width="31.88671875" style="2" customWidth="1"/>
    <col min="11267" max="11267" width="0" style="2" hidden="1" customWidth="1"/>
    <col min="11268" max="11268" width="22.33203125" style="2" customWidth="1"/>
    <col min="11269" max="11269" width="15.44140625" style="2" bestFit="1" customWidth="1"/>
    <col min="11270" max="11515" width="11.44140625" style="2"/>
    <col min="11516" max="11516" width="8.33203125" style="2" customWidth="1"/>
    <col min="11517" max="11517" width="22.33203125" style="2" customWidth="1"/>
    <col min="11518" max="11518" width="51.6640625" style="2" customWidth="1"/>
    <col min="11519" max="11519" width="67.6640625" style="2" customWidth="1"/>
    <col min="11520" max="11520" width="30.88671875" style="2" customWidth="1"/>
    <col min="11521" max="11521" width="27.44140625" style="2" customWidth="1"/>
    <col min="11522" max="11522" width="31.88671875" style="2" customWidth="1"/>
    <col min="11523" max="11523" width="0" style="2" hidden="1" customWidth="1"/>
    <col min="11524" max="11524" width="22.33203125" style="2" customWidth="1"/>
    <col min="11525" max="11525" width="15.44140625" style="2" bestFit="1" customWidth="1"/>
    <col min="11526" max="11771" width="11.44140625" style="2"/>
    <col min="11772" max="11772" width="8.33203125" style="2" customWidth="1"/>
    <col min="11773" max="11773" width="22.33203125" style="2" customWidth="1"/>
    <col min="11774" max="11774" width="51.6640625" style="2" customWidth="1"/>
    <col min="11775" max="11775" width="67.6640625" style="2" customWidth="1"/>
    <col min="11776" max="11776" width="30.88671875" style="2" customWidth="1"/>
    <col min="11777" max="11777" width="27.44140625" style="2" customWidth="1"/>
    <col min="11778" max="11778" width="31.88671875" style="2" customWidth="1"/>
    <col min="11779" max="11779" width="0" style="2" hidden="1" customWidth="1"/>
    <col min="11780" max="11780" width="22.33203125" style="2" customWidth="1"/>
    <col min="11781" max="11781" width="15.44140625" style="2" bestFit="1" customWidth="1"/>
    <col min="11782" max="12027" width="11.44140625" style="2"/>
    <col min="12028" max="12028" width="8.33203125" style="2" customWidth="1"/>
    <col min="12029" max="12029" width="22.33203125" style="2" customWidth="1"/>
    <col min="12030" max="12030" width="51.6640625" style="2" customWidth="1"/>
    <col min="12031" max="12031" width="67.6640625" style="2" customWidth="1"/>
    <col min="12032" max="12032" width="30.88671875" style="2" customWidth="1"/>
    <col min="12033" max="12033" width="27.44140625" style="2" customWidth="1"/>
    <col min="12034" max="12034" width="31.88671875" style="2" customWidth="1"/>
    <col min="12035" max="12035" width="0" style="2" hidden="1" customWidth="1"/>
    <col min="12036" max="12036" width="22.33203125" style="2" customWidth="1"/>
    <col min="12037" max="12037" width="15.44140625" style="2" bestFit="1" customWidth="1"/>
    <col min="12038" max="12283" width="11.44140625" style="2"/>
    <col min="12284" max="12284" width="8.33203125" style="2" customWidth="1"/>
    <col min="12285" max="12285" width="22.33203125" style="2" customWidth="1"/>
    <col min="12286" max="12286" width="51.6640625" style="2" customWidth="1"/>
    <col min="12287" max="12287" width="67.6640625" style="2" customWidth="1"/>
    <col min="12288" max="12288" width="30.88671875" style="2" customWidth="1"/>
    <col min="12289" max="12289" width="27.44140625" style="2" customWidth="1"/>
    <col min="12290" max="12290" width="31.88671875" style="2" customWidth="1"/>
    <col min="12291" max="12291" width="0" style="2" hidden="1" customWidth="1"/>
    <col min="12292" max="12292" width="22.33203125" style="2" customWidth="1"/>
    <col min="12293" max="12293" width="15.44140625" style="2" bestFit="1" customWidth="1"/>
    <col min="12294" max="12539" width="11.44140625" style="2"/>
    <col min="12540" max="12540" width="8.33203125" style="2" customWidth="1"/>
    <col min="12541" max="12541" width="22.33203125" style="2" customWidth="1"/>
    <col min="12542" max="12542" width="51.6640625" style="2" customWidth="1"/>
    <col min="12543" max="12543" width="67.6640625" style="2" customWidth="1"/>
    <col min="12544" max="12544" width="30.88671875" style="2" customWidth="1"/>
    <col min="12545" max="12545" width="27.44140625" style="2" customWidth="1"/>
    <col min="12546" max="12546" width="31.88671875" style="2" customWidth="1"/>
    <col min="12547" max="12547" width="0" style="2" hidden="1" customWidth="1"/>
    <col min="12548" max="12548" width="22.33203125" style="2" customWidth="1"/>
    <col min="12549" max="12549" width="15.44140625" style="2" bestFit="1" customWidth="1"/>
    <col min="12550" max="12795" width="11.44140625" style="2"/>
    <col min="12796" max="12796" width="8.33203125" style="2" customWidth="1"/>
    <col min="12797" max="12797" width="22.33203125" style="2" customWidth="1"/>
    <col min="12798" max="12798" width="51.6640625" style="2" customWidth="1"/>
    <col min="12799" max="12799" width="67.6640625" style="2" customWidth="1"/>
    <col min="12800" max="12800" width="30.88671875" style="2" customWidth="1"/>
    <col min="12801" max="12801" width="27.44140625" style="2" customWidth="1"/>
    <col min="12802" max="12802" width="31.88671875" style="2" customWidth="1"/>
    <col min="12803" max="12803" width="0" style="2" hidden="1" customWidth="1"/>
    <col min="12804" max="12804" width="22.33203125" style="2" customWidth="1"/>
    <col min="12805" max="12805" width="15.44140625" style="2" bestFit="1" customWidth="1"/>
    <col min="12806" max="13051" width="11.44140625" style="2"/>
    <col min="13052" max="13052" width="8.33203125" style="2" customWidth="1"/>
    <col min="13053" max="13053" width="22.33203125" style="2" customWidth="1"/>
    <col min="13054" max="13054" width="51.6640625" style="2" customWidth="1"/>
    <col min="13055" max="13055" width="67.6640625" style="2" customWidth="1"/>
    <col min="13056" max="13056" width="30.88671875" style="2" customWidth="1"/>
    <col min="13057" max="13057" width="27.44140625" style="2" customWidth="1"/>
    <col min="13058" max="13058" width="31.88671875" style="2" customWidth="1"/>
    <col min="13059" max="13059" width="0" style="2" hidden="1" customWidth="1"/>
    <col min="13060" max="13060" width="22.33203125" style="2" customWidth="1"/>
    <col min="13061" max="13061" width="15.44140625" style="2" bestFit="1" customWidth="1"/>
    <col min="13062" max="13307" width="11.44140625" style="2"/>
    <col min="13308" max="13308" width="8.33203125" style="2" customWidth="1"/>
    <col min="13309" max="13309" width="22.33203125" style="2" customWidth="1"/>
    <col min="13310" max="13310" width="51.6640625" style="2" customWidth="1"/>
    <col min="13311" max="13311" width="67.6640625" style="2" customWidth="1"/>
    <col min="13312" max="13312" width="30.88671875" style="2" customWidth="1"/>
    <col min="13313" max="13313" width="27.44140625" style="2" customWidth="1"/>
    <col min="13314" max="13314" width="31.88671875" style="2" customWidth="1"/>
    <col min="13315" max="13315" width="0" style="2" hidden="1" customWidth="1"/>
    <col min="13316" max="13316" width="22.33203125" style="2" customWidth="1"/>
    <col min="13317" max="13317" width="15.44140625" style="2" bestFit="1" customWidth="1"/>
    <col min="13318" max="13563" width="11.44140625" style="2"/>
    <col min="13564" max="13564" width="8.33203125" style="2" customWidth="1"/>
    <col min="13565" max="13565" width="22.33203125" style="2" customWidth="1"/>
    <col min="13566" max="13566" width="51.6640625" style="2" customWidth="1"/>
    <col min="13567" max="13567" width="67.6640625" style="2" customWidth="1"/>
    <col min="13568" max="13568" width="30.88671875" style="2" customWidth="1"/>
    <col min="13569" max="13569" width="27.44140625" style="2" customWidth="1"/>
    <col min="13570" max="13570" width="31.88671875" style="2" customWidth="1"/>
    <col min="13571" max="13571" width="0" style="2" hidden="1" customWidth="1"/>
    <col min="13572" max="13572" width="22.33203125" style="2" customWidth="1"/>
    <col min="13573" max="13573" width="15.44140625" style="2" bestFit="1" customWidth="1"/>
    <col min="13574" max="13819" width="11.44140625" style="2"/>
    <col min="13820" max="13820" width="8.33203125" style="2" customWidth="1"/>
    <col min="13821" max="13821" width="22.33203125" style="2" customWidth="1"/>
    <col min="13822" max="13822" width="51.6640625" style="2" customWidth="1"/>
    <col min="13823" max="13823" width="67.6640625" style="2" customWidth="1"/>
    <col min="13824" max="13824" width="30.88671875" style="2" customWidth="1"/>
    <col min="13825" max="13825" width="27.44140625" style="2" customWidth="1"/>
    <col min="13826" max="13826" width="31.88671875" style="2" customWidth="1"/>
    <col min="13827" max="13827" width="0" style="2" hidden="1" customWidth="1"/>
    <col min="13828" max="13828" width="22.33203125" style="2" customWidth="1"/>
    <col min="13829" max="13829" width="15.44140625" style="2" bestFit="1" customWidth="1"/>
    <col min="13830" max="14075" width="11.44140625" style="2"/>
    <col min="14076" max="14076" width="8.33203125" style="2" customWidth="1"/>
    <col min="14077" max="14077" width="22.33203125" style="2" customWidth="1"/>
    <col min="14078" max="14078" width="51.6640625" style="2" customWidth="1"/>
    <col min="14079" max="14079" width="67.6640625" style="2" customWidth="1"/>
    <col min="14080" max="14080" width="30.88671875" style="2" customWidth="1"/>
    <col min="14081" max="14081" width="27.44140625" style="2" customWidth="1"/>
    <col min="14082" max="14082" width="31.88671875" style="2" customWidth="1"/>
    <col min="14083" max="14083" width="0" style="2" hidden="1" customWidth="1"/>
    <col min="14084" max="14084" width="22.33203125" style="2" customWidth="1"/>
    <col min="14085" max="14085" width="15.44140625" style="2" bestFit="1" customWidth="1"/>
    <col min="14086" max="14331" width="11.44140625" style="2"/>
    <col min="14332" max="14332" width="8.33203125" style="2" customWidth="1"/>
    <col min="14333" max="14333" width="22.33203125" style="2" customWidth="1"/>
    <col min="14334" max="14334" width="51.6640625" style="2" customWidth="1"/>
    <col min="14335" max="14335" width="67.6640625" style="2" customWidth="1"/>
    <col min="14336" max="14336" width="30.88671875" style="2" customWidth="1"/>
    <col min="14337" max="14337" width="27.44140625" style="2" customWidth="1"/>
    <col min="14338" max="14338" width="31.88671875" style="2" customWidth="1"/>
    <col min="14339" max="14339" width="0" style="2" hidden="1" customWidth="1"/>
    <col min="14340" max="14340" width="22.33203125" style="2" customWidth="1"/>
    <col min="14341" max="14341" width="15.44140625" style="2" bestFit="1" customWidth="1"/>
    <col min="14342" max="14587" width="11.44140625" style="2"/>
    <col min="14588" max="14588" width="8.33203125" style="2" customWidth="1"/>
    <col min="14589" max="14589" width="22.33203125" style="2" customWidth="1"/>
    <col min="14590" max="14590" width="51.6640625" style="2" customWidth="1"/>
    <col min="14591" max="14591" width="67.6640625" style="2" customWidth="1"/>
    <col min="14592" max="14592" width="30.88671875" style="2" customWidth="1"/>
    <col min="14593" max="14593" width="27.44140625" style="2" customWidth="1"/>
    <col min="14594" max="14594" width="31.88671875" style="2" customWidth="1"/>
    <col min="14595" max="14595" width="0" style="2" hidden="1" customWidth="1"/>
    <col min="14596" max="14596" width="22.33203125" style="2" customWidth="1"/>
    <col min="14597" max="14597" width="15.44140625" style="2" bestFit="1" customWidth="1"/>
    <col min="14598" max="14843" width="11.44140625" style="2"/>
    <col min="14844" max="14844" width="8.33203125" style="2" customWidth="1"/>
    <col min="14845" max="14845" width="22.33203125" style="2" customWidth="1"/>
    <col min="14846" max="14846" width="51.6640625" style="2" customWidth="1"/>
    <col min="14847" max="14847" width="67.6640625" style="2" customWidth="1"/>
    <col min="14848" max="14848" width="30.88671875" style="2" customWidth="1"/>
    <col min="14849" max="14849" width="27.44140625" style="2" customWidth="1"/>
    <col min="14850" max="14850" width="31.88671875" style="2" customWidth="1"/>
    <col min="14851" max="14851" width="0" style="2" hidden="1" customWidth="1"/>
    <col min="14852" max="14852" width="22.33203125" style="2" customWidth="1"/>
    <col min="14853" max="14853" width="15.44140625" style="2" bestFit="1" customWidth="1"/>
    <col min="14854" max="15099" width="11.44140625" style="2"/>
    <col min="15100" max="15100" width="8.33203125" style="2" customWidth="1"/>
    <col min="15101" max="15101" width="22.33203125" style="2" customWidth="1"/>
    <col min="15102" max="15102" width="51.6640625" style="2" customWidth="1"/>
    <col min="15103" max="15103" width="67.6640625" style="2" customWidth="1"/>
    <col min="15104" max="15104" width="30.88671875" style="2" customWidth="1"/>
    <col min="15105" max="15105" width="27.44140625" style="2" customWidth="1"/>
    <col min="15106" max="15106" width="31.88671875" style="2" customWidth="1"/>
    <col min="15107" max="15107" width="0" style="2" hidden="1" customWidth="1"/>
    <col min="15108" max="15108" width="22.33203125" style="2" customWidth="1"/>
    <col min="15109" max="15109" width="15.44140625" style="2" bestFit="1" customWidth="1"/>
    <col min="15110" max="15355" width="11.44140625" style="2"/>
    <col min="15356" max="15356" width="8.33203125" style="2" customWidth="1"/>
    <col min="15357" max="15357" width="22.33203125" style="2" customWidth="1"/>
    <col min="15358" max="15358" width="51.6640625" style="2" customWidth="1"/>
    <col min="15359" max="15359" width="67.6640625" style="2" customWidth="1"/>
    <col min="15360" max="15360" width="30.88671875" style="2" customWidth="1"/>
    <col min="15361" max="15361" width="27.44140625" style="2" customWidth="1"/>
    <col min="15362" max="15362" width="31.88671875" style="2" customWidth="1"/>
    <col min="15363" max="15363" width="0" style="2" hidden="1" customWidth="1"/>
    <col min="15364" max="15364" width="22.33203125" style="2" customWidth="1"/>
    <col min="15365" max="15365" width="15.44140625" style="2" bestFit="1" customWidth="1"/>
    <col min="15366" max="15611" width="11.44140625" style="2"/>
    <col min="15612" max="15612" width="8.33203125" style="2" customWidth="1"/>
    <col min="15613" max="15613" width="22.33203125" style="2" customWidth="1"/>
    <col min="15614" max="15614" width="51.6640625" style="2" customWidth="1"/>
    <col min="15615" max="15615" width="67.6640625" style="2" customWidth="1"/>
    <col min="15616" max="15616" width="30.88671875" style="2" customWidth="1"/>
    <col min="15617" max="15617" width="27.44140625" style="2" customWidth="1"/>
    <col min="15618" max="15618" width="31.88671875" style="2" customWidth="1"/>
    <col min="15619" max="15619" width="0" style="2" hidden="1" customWidth="1"/>
    <col min="15620" max="15620" width="22.33203125" style="2" customWidth="1"/>
    <col min="15621" max="15621" width="15.44140625" style="2" bestFit="1" customWidth="1"/>
    <col min="15622" max="15867" width="11.44140625" style="2"/>
    <col min="15868" max="15868" width="8.33203125" style="2" customWidth="1"/>
    <col min="15869" max="15869" width="22.33203125" style="2" customWidth="1"/>
    <col min="15870" max="15870" width="51.6640625" style="2" customWidth="1"/>
    <col min="15871" max="15871" width="67.6640625" style="2" customWidth="1"/>
    <col min="15872" max="15872" width="30.88671875" style="2" customWidth="1"/>
    <col min="15873" max="15873" width="27.44140625" style="2" customWidth="1"/>
    <col min="15874" max="15874" width="31.88671875" style="2" customWidth="1"/>
    <col min="15875" max="15875" width="0" style="2" hidden="1" customWidth="1"/>
    <col min="15876" max="15876" width="22.33203125" style="2" customWidth="1"/>
    <col min="15877" max="15877" width="15.44140625" style="2" bestFit="1" customWidth="1"/>
    <col min="15878" max="16123" width="11.44140625" style="2"/>
    <col min="16124" max="16124" width="8.33203125" style="2" customWidth="1"/>
    <col min="16125" max="16125" width="22.33203125" style="2" customWidth="1"/>
    <col min="16126" max="16126" width="51.6640625" style="2" customWidth="1"/>
    <col min="16127" max="16127" width="67.6640625" style="2" customWidth="1"/>
    <col min="16128" max="16128" width="30.88671875" style="2" customWidth="1"/>
    <col min="16129" max="16129" width="27.44140625" style="2" customWidth="1"/>
    <col min="16130" max="16130" width="31.88671875" style="2" customWidth="1"/>
    <col min="16131" max="16131" width="0" style="2" hidden="1" customWidth="1"/>
    <col min="16132" max="16132" width="22.33203125" style="2" customWidth="1"/>
    <col min="16133" max="16133" width="15.44140625" style="2" bestFit="1" customWidth="1"/>
    <col min="16134" max="16384" width="11.44140625" style="2"/>
  </cols>
  <sheetData>
    <row r="1" spans="1:7" x14ac:dyDescent="0.3">
      <c r="A1" s="1" t="s">
        <v>0</v>
      </c>
      <c r="B1" s="1"/>
      <c r="C1" s="1"/>
      <c r="D1" s="1"/>
      <c r="E1" s="17"/>
      <c r="F1" s="1"/>
    </row>
    <row r="2" spans="1:7" x14ac:dyDescent="0.3">
      <c r="A2" s="1" t="s">
        <v>9</v>
      </c>
      <c r="B2" s="1"/>
      <c r="C2" s="1"/>
      <c r="D2" s="1"/>
      <c r="E2" s="17"/>
      <c r="F2" s="1"/>
    </row>
    <row r="3" spans="1:7" x14ac:dyDescent="0.3">
      <c r="A3" s="3" t="s">
        <v>138</v>
      </c>
      <c r="B3" s="3"/>
      <c r="C3" s="3"/>
      <c r="D3" s="3"/>
      <c r="E3" s="17"/>
      <c r="F3" s="3"/>
    </row>
    <row r="4" spans="1:7" x14ac:dyDescent="0.3">
      <c r="A4" s="3" t="s">
        <v>16</v>
      </c>
      <c r="B4" s="3"/>
      <c r="C4" s="3"/>
      <c r="D4" s="3"/>
      <c r="E4" s="17"/>
      <c r="F4" s="3"/>
    </row>
    <row r="5" spans="1:7" x14ac:dyDescent="0.3">
      <c r="C5" s="6"/>
      <c r="D5" s="7"/>
    </row>
    <row r="6" spans="1:7" s="11" customFormat="1" ht="15" thickBot="1" x14ac:dyDescent="0.35">
      <c r="A6" s="9"/>
      <c r="B6" s="9"/>
      <c r="C6" s="9"/>
      <c r="D6" s="9"/>
      <c r="E6" s="19"/>
      <c r="F6" s="10"/>
    </row>
    <row r="7" spans="1:7" s="11" customFormat="1" ht="36" customHeight="1" thickTop="1" x14ac:dyDescent="0.3">
      <c r="A7" s="20" t="s">
        <v>2</v>
      </c>
      <c r="B7" s="21" t="s">
        <v>3</v>
      </c>
      <c r="C7" s="21" t="s">
        <v>4</v>
      </c>
      <c r="D7" s="21" t="s">
        <v>5</v>
      </c>
      <c r="E7" s="32" t="s">
        <v>10</v>
      </c>
      <c r="F7" s="22" t="s">
        <v>6</v>
      </c>
    </row>
    <row r="8" spans="1:7" s="12" customFormat="1" ht="43.2" x14ac:dyDescent="0.3">
      <c r="A8" s="34">
        <v>1</v>
      </c>
      <c r="B8" s="39" t="s">
        <v>97</v>
      </c>
      <c r="C8" s="40" t="s">
        <v>98</v>
      </c>
      <c r="D8" s="41" t="s">
        <v>123</v>
      </c>
      <c r="E8" s="42">
        <v>44048</v>
      </c>
      <c r="F8" s="43">
        <v>9614333552</v>
      </c>
      <c r="G8" s="38"/>
    </row>
    <row r="9" spans="1:7" s="12" customFormat="1" ht="43.2" x14ac:dyDescent="0.3">
      <c r="A9" s="34">
        <v>2</v>
      </c>
      <c r="B9" s="39" t="s">
        <v>99</v>
      </c>
      <c r="C9" s="40" t="s">
        <v>100</v>
      </c>
      <c r="D9" s="41" t="s">
        <v>124</v>
      </c>
      <c r="E9" s="42">
        <v>44048</v>
      </c>
      <c r="F9" s="43" t="s">
        <v>125</v>
      </c>
      <c r="G9" s="38">
        <f>1217892417
+1221784474</f>
        <v>2439676891</v>
      </c>
    </row>
    <row r="10" spans="1:7" s="12" customFormat="1" ht="43.2" x14ac:dyDescent="0.3">
      <c r="A10" s="34">
        <v>3</v>
      </c>
      <c r="B10" s="39" t="s">
        <v>101</v>
      </c>
      <c r="C10" s="40" t="s">
        <v>102</v>
      </c>
      <c r="D10" s="41" t="s">
        <v>126</v>
      </c>
      <c r="E10" s="42">
        <v>44054</v>
      </c>
      <c r="F10" s="43" t="s">
        <v>127</v>
      </c>
      <c r="G10" s="38">
        <f>7831592917
+8622616950</f>
        <v>16454209867</v>
      </c>
    </row>
    <row r="11" spans="1:7" s="12" customFormat="1" ht="57.6" x14ac:dyDescent="0.3">
      <c r="A11" s="34">
        <v>4</v>
      </c>
      <c r="B11" s="39" t="s">
        <v>103</v>
      </c>
      <c r="C11" s="40" t="s">
        <v>104</v>
      </c>
      <c r="D11" s="41" t="s">
        <v>128</v>
      </c>
      <c r="E11" s="42">
        <v>44056</v>
      </c>
      <c r="F11" s="43" t="s">
        <v>129</v>
      </c>
      <c r="G11" s="38">
        <f>7549149594
+9902984752</f>
        <v>17452134346</v>
      </c>
    </row>
    <row r="12" spans="1:7" s="12" customFormat="1" ht="43.2" x14ac:dyDescent="0.3">
      <c r="A12" s="34">
        <v>5</v>
      </c>
      <c r="B12" s="39" t="s">
        <v>105</v>
      </c>
      <c r="C12" s="40" t="s">
        <v>106</v>
      </c>
      <c r="D12" s="41" t="s">
        <v>130</v>
      </c>
      <c r="E12" s="42">
        <v>44056</v>
      </c>
      <c r="F12" s="43">
        <v>59999110</v>
      </c>
      <c r="G12" s="38"/>
    </row>
    <row r="13" spans="1:7" s="12" customFormat="1" x14ac:dyDescent="0.3">
      <c r="A13" s="34">
        <v>6</v>
      </c>
      <c r="B13" s="39" t="s">
        <v>107</v>
      </c>
      <c r="C13" s="40" t="s">
        <v>108</v>
      </c>
      <c r="D13" s="41" t="s">
        <v>131</v>
      </c>
      <c r="E13" s="42">
        <v>44062</v>
      </c>
      <c r="F13" s="43">
        <v>694365000</v>
      </c>
      <c r="G13" s="38"/>
    </row>
    <row r="14" spans="1:7" s="12" customFormat="1" ht="43.2" x14ac:dyDescent="0.3">
      <c r="A14" s="34">
        <v>7</v>
      </c>
      <c r="B14" s="39" t="s">
        <v>109</v>
      </c>
      <c r="C14" s="40" t="s">
        <v>110</v>
      </c>
      <c r="D14" s="41" t="s">
        <v>132</v>
      </c>
      <c r="E14" s="42">
        <v>44069</v>
      </c>
      <c r="F14" s="43">
        <v>448189006</v>
      </c>
      <c r="G14" s="38"/>
    </row>
    <row r="15" spans="1:7" s="12" customFormat="1" ht="28.8" x14ac:dyDescent="0.3">
      <c r="A15" s="34">
        <v>8</v>
      </c>
      <c r="B15" s="39" t="s">
        <v>111</v>
      </c>
      <c r="C15" s="40" t="s">
        <v>112</v>
      </c>
      <c r="D15" s="41" t="s">
        <v>75</v>
      </c>
      <c r="E15" s="42">
        <v>44070</v>
      </c>
      <c r="F15" s="43">
        <v>518068380</v>
      </c>
      <c r="G15" s="38"/>
    </row>
    <row r="16" spans="1:7" s="12" customFormat="1" ht="28.8" x14ac:dyDescent="0.3">
      <c r="A16" s="34">
        <v>9</v>
      </c>
      <c r="B16" s="39" t="s">
        <v>113</v>
      </c>
      <c r="C16" s="40" t="s">
        <v>114</v>
      </c>
      <c r="D16" s="41" t="s">
        <v>133</v>
      </c>
      <c r="E16" s="42">
        <v>44070</v>
      </c>
      <c r="F16" s="43">
        <v>40890789547</v>
      </c>
      <c r="G16" s="38"/>
    </row>
    <row r="17" spans="1:7" s="12" customFormat="1" ht="57.6" x14ac:dyDescent="0.3">
      <c r="A17" s="34">
        <v>10</v>
      </c>
      <c r="B17" s="39" t="s">
        <v>115</v>
      </c>
      <c r="C17" s="40" t="s">
        <v>116</v>
      </c>
      <c r="D17" s="41" t="s">
        <v>134</v>
      </c>
      <c r="E17" s="42">
        <v>44070</v>
      </c>
      <c r="F17" s="43">
        <v>32246767</v>
      </c>
      <c r="G17" s="38"/>
    </row>
    <row r="18" spans="1:7" s="12" customFormat="1" ht="28.8" x14ac:dyDescent="0.3">
      <c r="A18" s="34">
        <v>11</v>
      </c>
      <c r="B18" s="39" t="s">
        <v>117</v>
      </c>
      <c r="C18" s="40" t="s">
        <v>118</v>
      </c>
      <c r="D18" s="41" t="s">
        <v>135</v>
      </c>
      <c r="E18" s="42">
        <v>44071</v>
      </c>
      <c r="F18" s="43">
        <v>30298701569</v>
      </c>
      <c r="G18" s="38"/>
    </row>
    <row r="19" spans="1:7" s="12" customFormat="1" ht="43.2" x14ac:dyDescent="0.3">
      <c r="A19" s="34">
        <v>12</v>
      </c>
      <c r="B19" s="39" t="s">
        <v>119</v>
      </c>
      <c r="C19" s="40" t="s">
        <v>120</v>
      </c>
      <c r="D19" s="41" t="s">
        <v>136</v>
      </c>
      <c r="E19" s="42">
        <v>44074</v>
      </c>
      <c r="F19" s="43">
        <v>15443390378</v>
      </c>
      <c r="G19" s="38"/>
    </row>
    <row r="20" spans="1:7" s="12" customFormat="1" ht="28.8" x14ac:dyDescent="0.3">
      <c r="A20" s="34">
        <v>13</v>
      </c>
      <c r="B20" s="39" t="s">
        <v>121</v>
      </c>
      <c r="C20" s="40" t="s">
        <v>122</v>
      </c>
      <c r="D20" s="41" t="s">
        <v>137</v>
      </c>
      <c r="E20" s="42">
        <v>44074</v>
      </c>
      <c r="F20" s="43">
        <v>315796369</v>
      </c>
    </row>
    <row r="21" spans="1:7" s="12" customFormat="1" ht="15" thickBot="1" x14ac:dyDescent="0.35">
      <c r="A21" s="24"/>
      <c r="B21" s="25"/>
      <c r="C21" s="26"/>
      <c r="D21" s="27"/>
      <c r="E21" s="28"/>
      <c r="F21" s="33"/>
    </row>
    <row r="22" spans="1:7" ht="15" thickTop="1" x14ac:dyDescent="0.3"/>
    <row r="24" spans="1:7" x14ac:dyDescent="0.3">
      <c r="C24" s="13" t="s">
        <v>7</v>
      </c>
      <c r="D24" s="14">
        <f>+COUNT(A8:A20)</f>
        <v>13</v>
      </c>
    </row>
    <row r="26" spans="1:7" s="18" customFormat="1" x14ac:dyDescent="0.3">
      <c r="A26" s="4"/>
      <c r="B26" s="5"/>
      <c r="C26" s="13" t="s">
        <v>8</v>
      </c>
      <c r="D26" s="16">
        <f>SUM(F8:F20)+G9+G10+G11</f>
        <v>134661900782</v>
      </c>
      <c r="F26" s="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ADJUDICADOS CONS</vt:lpstr>
      <vt:lpstr>ADJ ENERO</vt:lpstr>
      <vt:lpstr>ADJ FEBRERO</vt:lpstr>
      <vt:lpstr>ADJ MARZO</vt:lpstr>
      <vt:lpstr>ADJ ABRIL</vt:lpstr>
      <vt:lpstr>ADJ MAYO</vt:lpstr>
      <vt:lpstr>ADJ JUNIO</vt:lpstr>
      <vt:lpstr>ADJ JULIO</vt:lpstr>
      <vt:lpstr>ADJ AGOSTO</vt:lpstr>
      <vt:lpstr>ADJ SEPTIEMBRE</vt:lpstr>
      <vt:lpstr>ADJ OCTUBRE</vt:lpstr>
      <vt:lpstr>ADJ NOVIEMBRE</vt:lpstr>
      <vt:lpstr>ADJ DICIEMBRE</vt:lpstr>
    </vt:vector>
  </TitlesOfParts>
  <Company>domidu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Oramas;DIEGO ALEXANDER GALEANO PERDOMO</dc:creator>
  <cp:lastModifiedBy>Diego Alexander Galeano Perdomo</cp:lastModifiedBy>
  <cp:lastPrinted>2016-03-08T14:46:35Z</cp:lastPrinted>
  <dcterms:created xsi:type="dcterms:W3CDTF">2013-01-14T13:53:18Z</dcterms:created>
  <dcterms:modified xsi:type="dcterms:W3CDTF">2021-01-26T23:13:37Z</dcterms:modified>
</cp:coreProperties>
</file>